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390" windowHeight="8265" tabRatio="819" activeTab="0"/>
  </bookViews>
  <sheets>
    <sheet name="Таб.П1.5 2015 факт" sheetId="1" r:id="rId1"/>
    <sheet name="Таб.П1.4. 2015 факт" sheetId="2" r:id="rId2"/>
    <sheet name="Таб. П1.6 2015 факт" sheetId="3" r:id="rId3"/>
    <sheet name="Т 1.4.1 2015 факт" sheetId="4" r:id="rId4"/>
    <sheet name="т 1.4.4 список" sheetId="5" r:id="rId5"/>
  </sheets>
  <definedNames>
    <definedName name="_xlnm.Print_Titles" localSheetId="4">'т 1.4.4 список'!$5:$5</definedName>
    <definedName name="_xlnm.Print_Area" localSheetId="3">'Т 1.4.1 2015 факт'!$A$1:$H$44</definedName>
    <definedName name="_xlnm.Print_Area" localSheetId="4">'т 1.4.4 список'!$A$1:$E$105</definedName>
    <definedName name="_xlnm.Print_Area" localSheetId="2">'Таб. П1.6 2015 факт'!$BY$1:$CP$27</definedName>
    <definedName name="_xlnm.Print_Area" localSheetId="1">'Таб.П1.4. 2015 факт'!$BB$1:$BM$36</definedName>
    <definedName name="_xlnm.Print_Area" localSheetId="0">'Таб.П1.5 2015 факт'!$BB$1:$BM$25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D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Факт 2011 г.
</t>
        </r>
      </text>
    </comment>
    <comment ref="BT1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из формы 3.1 на 2014 г.</t>
        </r>
      </text>
    </comment>
    <comment ref="BV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из формы 3.1 на 2016
 г.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2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предварительный % потерь от питерцев</t>
        </r>
      </text>
    </comment>
    <comment ref="Y2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предварительный % потерь от питерцев</t>
        </r>
      </text>
    </comment>
    <comment ref="AL2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предварительный % потерь от питерцев</t>
        </r>
      </text>
    </comment>
    <comment ref="AY2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предварительный % потерь от питерцев</t>
        </r>
      </text>
    </comment>
    <comment ref="BQ1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ГН</t>
        </r>
      </text>
    </comment>
    <comment ref="BV1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из Б-П на 2015 г.</t>
        </r>
      </text>
    </comment>
  </commentList>
</comments>
</file>

<file path=xl/sharedStrings.xml><?xml version="1.0" encoding="utf-8"?>
<sst xmlns="http://schemas.openxmlformats.org/spreadsheetml/2006/main" count="1121" uniqueCount="340">
  <si>
    <t>Таблица № П1.5 (4)</t>
  </si>
  <si>
    <t>МВт</t>
  </si>
  <si>
    <t>№пп</t>
  </si>
  <si>
    <t>Показатели</t>
  </si>
  <si>
    <t>Базовый период</t>
  </si>
  <si>
    <t>Период регулирования</t>
  </si>
  <si>
    <t>Всего</t>
  </si>
  <si>
    <t>ВН</t>
  </si>
  <si>
    <t>СН1</t>
  </si>
  <si>
    <t>СН11</t>
  </si>
  <si>
    <t>НН</t>
  </si>
  <si>
    <t>Поступление мощности в сеть, всего</t>
  </si>
  <si>
    <t>1.1</t>
  </si>
  <si>
    <t>из смежной сети</t>
  </si>
  <si>
    <t>1.2</t>
  </si>
  <si>
    <t>от электростанций ПЭ</t>
  </si>
  <si>
    <t>от других поставщиков (в т.ч. с оптового рынка)</t>
  </si>
  <si>
    <t>Потери в сети</t>
  </si>
  <si>
    <t xml:space="preserve"> то же в %</t>
  </si>
  <si>
    <t>Мощность на производственные и хозяйственные нужды</t>
  </si>
  <si>
    <t>Полезный отпуск мощности потребителям</t>
  </si>
  <si>
    <t>4.1</t>
  </si>
  <si>
    <t>в т.ч. Заявленная (расчетная) мощность собственных потребителей, пользующихся региональными электрическими сетями</t>
  </si>
  <si>
    <t>4.2</t>
  </si>
  <si>
    <t>в т.ч. Заявленная (расчетная) мощность  потребителей оптового рынка</t>
  </si>
  <si>
    <t>4.3</t>
  </si>
  <si>
    <t>в другие организации</t>
  </si>
  <si>
    <t>Таблица № П1.5 (1)</t>
  </si>
  <si>
    <t xml:space="preserve">Таблица № П1.5 </t>
  </si>
  <si>
    <t>Таблица № П1.5 (2)</t>
  </si>
  <si>
    <t>Таблица № П1.5 (3)</t>
  </si>
  <si>
    <t>Приложение 1</t>
  </si>
  <si>
    <t>Таблица № П1.4 (4)</t>
  </si>
  <si>
    <t>Баланс электрической энергии по сетям ВН, СН1, СН11 и НН
 ОАО "Уралкалий" БКПРУ-4</t>
  </si>
  <si>
    <t>млн кВт.ч</t>
  </si>
  <si>
    <t>№№
пп</t>
  </si>
  <si>
    <t>СН!!</t>
  </si>
  <si>
    <t>Поступление эл.энергии в сеть,
ВСЕГО</t>
  </si>
  <si>
    <t>из смежной сети, всего</t>
  </si>
  <si>
    <t>в том числе из сети</t>
  </si>
  <si>
    <t>от электростанций ПЭ (ЭСО)</t>
  </si>
  <si>
    <t>1.3</t>
  </si>
  <si>
    <t>от других поставщиков (в т.ч. с
оптового рынка)</t>
  </si>
  <si>
    <t>1.4</t>
  </si>
  <si>
    <t>поступление эл.энергии от других
организаций</t>
  </si>
  <si>
    <t>Потери электроэнергии в сети, в т.ч.</t>
  </si>
  <si>
    <t>Расход электроэнергии на производственные и хозяйственные нужды</t>
  </si>
  <si>
    <t>Полезный отпуск из сети</t>
  </si>
  <si>
    <t>в т.ч.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</si>
  <si>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</si>
  <si>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</si>
  <si>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</si>
  <si>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потребителям оптового рынка</t>
  </si>
  <si>
    <t>сальдо переток в другие организации</t>
  </si>
  <si>
    <t>Таблица № П1.4 (1)</t>
  </si>
  <si>
    <t>Баланс электрической энергии по сетям ВН, СН1, СН11 и НН
 ОАО "Уралкалий" БКПРУ-1</t>
  </si>
  <si>
    <t>Таблица № П1.4 (2)</t>
  </si>
  <si>
    <t>Баланс электрической энергии по сетям ВН, СН1, СН11 и НН
 ОАО "Уралкалий" БКПРУ-2</t>
  </si>
  <si>
    <t>Таблица № П1.4 (3)</t>
  </si>
  <si>
    <t>Баланс электрической энергии по сетям ВН, СН1, СН11 и НН
 ОАО "Уралкалий" БКПРУ-3</t>
  </si>
  <si>
    <t xml:space="preserve">Таблица № П1.4 </t>
  </si>
  <si>
    <t xml:space="preserve">Баланс электрической энергии по сетям ВН, СН1, СН11 и НН
 ОАО "Уралкалий" </t>
  </si>
  <si>
    <t>Составляющая потерь</t>
  </si>
  <si>
    <t>Единица
измерения</t>
  </si>
  <si>
    <t>Численные значения потерь</t>
  </si>
  <si>
    <t>Напряжение, кВ</t>
  </si>
  <si>
    <t>6</t>
  </si>
  <si>
    <t>Поступление эл.энергии в сеть</t>
  </si>
  <si>
    <t>тыс.кВт.ч</t>
  </si>
  <si>
    <t>Потери в линиях (постоян.)</t>
  </si>
  <si>
    <t>%</t>
  </si>
  <si>
    <t>Потери в трансформаторах
в том числе</t>
  </si>
  <si>
    <t>холостого хода</t>
  </si>
  <si>
    <t>нагрузочные</t>
  </si>
  <si>
    <t>Потери в БСК</t>
  </si>
  <si>
    <t>Потери в реакторах</t>
  </si>
  <si>
    <t xml:space="preserve">Потери в ИК учета электроэнергии,
всего
в том числе </t>
  </si>
  <si>
    <t>в измерительных ТТ</t>
  </si>
  <si>
    <t>измерительных ТН</t>
  </si>
  <si>
    <t>счетчиках</t>
  </si>
  <si>
    <t>Расход на СН нормированный</t>
  </si>
  <si>
    <t>Технологические потери, всего</t>
  </si>
  <si>
    <t>Отчетные потери</t>
  </si>
  <si>
    <t>Коммерческие потери</t>
  </si>
  <si>
    <t>Таблица № П1.6 (4)</t>
  </si>
  <si>
    <t>Структура полезного отпуска электрической энергии (мощности) по группам потребителей ЭСО
 ОАО "Уралкалий" БКПРУ-4</t>
  </si>
  <si>
    <t>№</t>
  </si>
  <si>
    <t>Группа потребителей</t>
  </si>
  <si>
    <t>Объем полезного отпуска электроэнергии, млн.кВт.ч</t>
  </si>
  <si>
    <t>Заявленная (расчетная) мощность, тыс.кВт</t>
  </si>
  <si>
    <t>Число часов использования, час</t>
  </si>
  <si>
    <t>Доля потребления на разных диапазонах напряжений, %</t>
  </si>
  <si>
    <t>1.</t>
  </si>
  <si>
    <t>Базовые потребители</t>
  </si>
  <si>
    <t>2.</t>
  </si>
  <si>
    <t>Население</t>
  </si>
  <si>
    <t>3.</t>
  </si>
  <si>
    <t>Прочие потребители
(одностав.тариф)</t>
  </si>
  <si>
    <t>3.1</t>
  </si>
  <si>
    <t>в том числе бюджетные потребители</t>
  </si>
  <si>
    <t>4.</t>
  </si>
  <si>
    <t>Прочие потребители
(двухстав.тариф)</t>
  </si>
  <si>
    <t>Итого</t>
  </si>
  <si>
    <t>Структура полезного отпуска электрической энергии (мощности) по группам потребителей ЭСО
 ОАО "Уралкалий" БКПРУ-3</t>
  </si>
  <si>
    <t>Таблица № П1.6 (3)</t>
  </si>
  <si>
    <t>Структура полезного отпуска электрической энергии (мощности) по группам потребителей ЭСО
 ОАО "Уралкалий" БКПРУ-2</t>
  </si>
  <si>
    <t>Таблица № П1.6 (2)</t>
  </si>
  <si>
    <t>Структура полезного отпуска электрической энергии (мощности) по группам потребителей ЭСО
 ОАО "Уралкалий" БКПРУ-1</t>
  </si>
  <si>
    <t>Таблица № П1.6 (1)</t>
  </si>
  <si>
    <t xml:space="preserve">Таблица № П1.6 </t>
  </si>
  <si>
    <t>Полное наименование предприятия, организации, адрес, телефон</t>
  </si>
  <si>
    <t>Граница балансовой принадлежности</t>
  </si>
  <si>
    <t>Напряжение, на котором получает электрическую энергию</t>
  </si>
  <si>
    <t>Объем потребления электрической энергии (мощности), кВтч/год (кВА)</t>
  </si>
  <si>
    <t>ООО"НОВОГОР-Прикамье" 
(водозабор "Извер")</t>
  </si>
  <si>
    <t>Коллективный сад 20/21</t>
  </si>
  <si>
    <t>Коллективный сад 23</t>
  </si>
  <si>
    <t>ИТОГО по БКПРУ-4</t>
  </si>
  <si>
    <t xml:space="preserve">Таблица 1.4.4. </t>
  </si>
  <si>
    <t>на кабельных наконечниках в яч.ТП7-1 ПР-3, ТП7-8, КТП1а-12 фид.№5</t>
  </si>
  <si>
    <t>Садоводческий массив</t>
  </si>
  <si>
    <t>на кабельных наконечниках в яч.№3 РП-1</t>
  </si>
  <si>
    <t>Коллективный сад №61</t>
  </si>
  <si>
    <t>Коллективный сад №39</t>
  </si>
  <si>
    <t>на ВЛ 6кВ (разъединитель на опоре 1А ВЛ 6кВ с РП-7 фид.10)</t>
  </si>
  <si>
    <t>Коллективный сад №45</t>
  </si>
  <si>
    <t>ИТОГО по БКПРУ-3</t>
  </si>
  <si>
    <t>ООО "Контакт-Строй" 618404 Пермский край г.Березники ул.Тельмана,3 Савин Ю.М.</t>
  </si>
  <si>
    <t>на кабельных наконечниках в яч.№30 пст"Калийная"</t>
  </si>
  <si>
    <t>ООО "НВУ" 618419 Пермский край, г.Березники Советский пр.75 Ковалев О.А.</t>
  </si>
  <si>
    <t>по присоединению кабеля к питающему рубильнику, установленного в здании первичных отстойников цеха ВиК</t>
  </si>
  <si>
    <t>на кабельных наконечниках в яч.№35 пст"Калийная"</t>
  </si>
  <si>
    <t>ООО "СМТ БШСУ" 618400 Пермский край г.Березники, Локомотивный пер.8 Вылеток И.Б.</t>
  </si>
  <si>
    <t>на кабельных наконечниках в яч.№4,16 пст"Калийная"</t>
  </si>
  <si>
    <t>Коллективный сад №26 Пермский край г.Березники, район БКПРУ-2</t>
  </si>
  <si>
    <t>по присоединению отходящего кабеля в РП-0,4кВ</t>
  </si>
  <si>
    <t>Коллективный сад №54 Пермский край г.Березники, район БКПРУ-2</t>
  </si>
  <si>
    <t>на кабельных наконечниках в яч.№3 РП-6кВ</t>
  </si>
  <si>
    <t>Коллективный сад №24 Пермский край г.Березники, район БКПРУ-2</t>
  </si>
  <si>
    <t xml:space="preserve"> по отпайке на ВЛ-6кВ №2 на опоре №75</t>
  </si>
  <si>
    <t>Коллективный сад №58 Пермский край г.Березники, район БКПРУ-2</t>
  </si>
  <si>
    <t>по присоединению кабеля к верхним шпилькам автоматического выключателя в ТП-15</t>
  </si>
  <si>
    <t>Коллективный сад №100 Пермский край г.Березники, район БКПРУ-2</t>
  </si>
  <si>
    <t>Коллективный сад №107 Пермский край г.Березники, район БКПРУ-2</t>
  </si>
  <si>
    <t>по отпайке на ВЛ-6кВ №2 на опоре №75</t>
  </si>
  <si>
    <t>ИТОГО по БКПРУ-2</t>
  </si>
  <si>
    <t>ООО"НОВОГОР-Прикамье" 
( "Теплоэнерго")</t>
  </si>
  <si>
    <t>Частное лицо Романчук В.В.
(коттедж)</t>
  </si>
  <si>
    <t>Садоводческое товарищество № 47</t>
  </si>
  <si>
    <t>ООО "Уралгазстрой"</t>
  </si>
  <si>
    <t>ОАО "Березникипромжелдортранс"</t>
  </si>
  <si>
    <t>кабельные наконечники подключения кабеля, питаю-
щего электроустановки  Абонента на отключающей
 аппаратуре</t>
  </si>
  <si>
    <t>Березниковский почтамт УФПС 
Пермской обл.-филиал ФГУП "Почта России"</t>
  </si>
  <si>
    <t>Гаражный строительно-эксплуата-
ционный кооператив "Калиец" № 50</t>
  </si>
  <si>
    <t>ООО "СМТ БШСУ" (ГСЭК "Кардан")</t>
  </si>
  <si>
    <t>ИП Пегушин</t>
  </si>
  <si>
    <t>ИТОГО по БКПРУ-1</t>
  </si>
  <si>
    <t xml:space="preserve">Ю.А.Карташев  </t>
  </si>
  <si>
    <t xml:space="preserve">Главный энергетик-
 начальник Управления главного энергетика  ОАО "Уралкалий"                                                               </t>
  </si>
  <si>
    <t>кабельные наконечники подключения кабеля, питающего
 электроустановки Абонента на отключающей аппаратуре,
 установленной на ячейке  № 7 и № 15   РУ-6 кВ ТП-2А .</t>
  </si>
  <si>
    <t>ОАО "РЖД" СП "Энергосбыт" 620013 г.Екатеринбург ул.Челюскинцев,11
(тяговая подстанция "Заполье")</t>
  </si>
  <si>
    <t>Тел. 342-242-96587</t>
  </si>
  <si>
    <t>Исп.Шмидт Т.Ф.</t>
  </si>
  <si>
    <t>Исп. Загвоздкина О.В.</t>
  </si>
  <si>
    <t>Исп.Загвоздкина О.В.</t>
  </si>
  <si>
    <t>на кабельных наконечниках отходящего кабеля 0,4 кВ в Павильоне задвижек подразделения "Пансионат Уральское Раздолье"</t>
  </si>
  <si>
    <t>от разъединителя РЛНД</t>
  </si>
  <si>
    <t>на нижних контактах рубильника, установленного на стене в помещении ТП "Фекальная"</t>
  </si>
  <si>
    <t xml:space="preserve"> </t>
  </si>
  <si>
    <t>Электрическая мощность (среднемесячная)  по диапазонам напряжения ЭСО ОАО "Уралкалий"</t>
  </si>
  <si>
    <t>Электрическая мощность(среднемесячная) по диапазонам напряжения ЭСО ОАО "Уралкалий" БКПРУ-1</t>
  </si>
  <si>
    <t>Электрическая мощность(среднемесячная) по диапазонам напряжения ЭСО ОАО "Уралкалий" БКПРУ-2</t>
  </si>
  <si>
    <t>Электрическая мощность (среднемесячная) по диапазонам напряжения ЭСО ОАО "Уралкалий" БКПРУ-3</t>
  </si>
  <si>
    <t>Электрическая мощность (среднемесячная) по диапазонам напряжения ЭСО ОАО "Уралкалий" БКПРУ-4</t>
  </si>
  <si>
    <t>Тел. 34-242-96587</t>
  </si>
  <si>
    <t>По кабельным наконечникам в ячейке № 2  РП-22 6 кВ</t>
  </si>
  <si>
    <t>По кабельным наконечникам в яч.30, 48 ГПП-2 "Заполье" 6 кВ</t>
  </si>
  <si>
    <t>Кабельные наконечники подключения кабеля, питающего электро-
установки  Абонента на отключающей аппаратуре, установленной
 на щитах РУ-0,4 кВ ТП-15 фидер «Насос №1» и РУ-0,4 кВ ТП-15а 
фидер «Насос №2» БКПРУ-1, причем контакты кабельного
 наконечника находятся в ведении Абонента.</t>
  </si>
  <si>
    <t>в том числе</t>
  </si>
  <si>
    <t>Потери электроэнергии в сети</t>
  </si>
  <si>
    <t>то же в % от поступления эл.энергии в сеть</t>
  </si>
  <si>
    <t>в т.ч. бюджетные потребители</t>
  </si>
  <si>
    <t>ОАО  "МобильныеТелесистемы"</t>
  </si>
  <si>
    <t>ОАО "Мобильные телесистемы"</t>
  </si>
  <si>
    <t>базовый период</t>
  </si>
  <si>
    <t>период регулирования</t>
  </si>
  <si>
    <t>СН II</t>
  </si>
  <si>
    <t>СН II *</t>
  </si>
  <si>
    <t xml:space="preserve">Главный энергетик-
 начальник Службы главного энергетика  ОАО "Уралкалий"                                                               </t>
  </si>
  <si>
    <t xml:space="preserve">   * по центру питания</t>
  </si>
  <si>
    <t>по нижним шпилькам автоматического выключателя ввода №1 РП "Теплонасосы"</t>
  </si>
  <si>
    <t>на кабельных наконечниках в ячейке №2 ТП 5-2 ООО "КДК"</t>
  </si>
  <si>
    <t>Государственное краевое учреждение "Щит"</t>
  </si>
  <si>
    <t>По кабельным наконечникам отходящего кабеля ОАО "МТС"</t>
  </si>
  <si>
    <t>ООО "Клеенные деревянные конструкции" 618400 Пермский край ул.Ленина,47 Пархов Ю.И.</t>
  </si>
  <si>
    <t xml:space="preserve">ООО "Березниковский кирпичный завод" </t>
  </si>
  <si>
    <t>ОАО "РЖД" СП "Энергосбыт" 620013 г.Екатеринбург ул.Челюскинцев,11 (ж.д.станция "Калийная")</t>
  </si>
  <si>
    <t>ОАО "РЖД" СП "Энергосбыт" 620013 г.Екатеринбург ул.Челюскинцев,11 (ж.д.станция "Балахонцы")</t>
  </si>
  <si>
    <t>ОАО "РЖД" СП "Энергосбыт" 620013 г.Екатеринбург ул.Челюскинцев,11 (тяговая подстанция)</t>
  </si>
  <si>
    <t>на кабельных наконечниках в яч.№24,39 пст"Калийная"</t>
  </si>
  <si>
    <t>от контактного соединения линейного разъединителя с ВЛ-6кВ в сторону УТ-389/38</t>
  </si>
  <si>
    <t>ООО "Ермак"</t>
  </si>
  <si>
    <t>кабельные наконечники подключения кабеля, питающего электро-
установки  Абонента на отключающей аппаратуре, установленной
 в РУ-0,4 кВ ТП-11</t>
  </si>
  <si>
    <t>кабельные наконечники подключения кабеля, питающего электро-установки  Абонента на отключающей аппаратуре, установленной в РУ-0,4 кВ ТП-4</t>
  </si>
  <si>
    <t>кабельные наконечники подключения кабеля, питающего электро-установки  Абонента на отключающей аппаратуре, установленной в РУ-0,4 кВ ТП-2а</t>
  </si>
  <si>
    <t xml:space="preserve">Мамаев И.П. </t>
  </si>
  <si>
    <t>кабельные наконечники подключения кабеля, питающего электро-установки  Абонента на отключающей аппаратуре, установленной в РУ-0,4 кВ ТП-14</t>
  </si>
  <si>
    <t>Потребительский кооператив Лодочная база "Калийщик"</t>
  </si>
  <si>
    <t>ОАО "РЖД" СП "Энергосбыт" 620013 г.Екатеринбург ул.Челюскинцев,11
(железнодорожная станция "Заполье-Уральское")</t>
  </si>
  <si>
    <t>По кабельным наконечникам в яч.8, 13 РП-33 6 кВ</t>
  </si>
  <si>
    <t>На отходящих шпильках клеммных зажимов питающего автомати-ческого выключателя в ПР-2  ТП-36-1 на насосной станции 2-го подъема</t>
  </si>
  <si>
    <t>На отходящих шпильках клеммных зажимов питающего автомати-ческого выключателя в ПР-2  ТП-36-2 на насосной станции 2-го подъема</t>
  </si>
  <si>
    <t>ВСЕГО по ОАО"Уралкалий"</t>
  </si>
  <si>
    <t>кабельные наконечники подключения кабеля, питающего электро-установки  Абонента на отключающей аппаратуре, установленной в РУ-0,4 кВ ТП-4 фидер №5</t>
  </si>
  <si>
    <t>факт 2007</t>
  </si>
  <si>
    <t>план 2009</t>
  </si>
  <si>
    <t>СНI</t>
  </si>
  <si>
    <t>сделано</t>
  </si>
  <si>
    <t xml:space="preserve">от других организаций </t>
  </si>
  <si>
    <t>Ю.А.Карташев</t>
  </si>
  <si>
    <t>УТ 389/38 факт за 2007г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</si>
  <si>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</si>
  <si>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</si>
  <si>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</si>
  <si>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</si>
  <si>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</si>
  <si>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</si>
  <si>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</si>
  <si>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</si>
  <si>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</si>
  <si>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</si>
  <si>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</si>
  <si>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</si>
  <si>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</t>
  </si>
  <si>
    <t>яч.24,39 факт за 2007г</t>
  </si>
  <si>
    <t>(взято по плану 2009г)</t>
  </si>
  <si>
    <t>1</t>
  </si>
  <si>
    <t>2</t>
  </si>
  <si>
    <t>3</t>
  </si>
  <si>
    <t>4</t>
  </si>
  <si>
    <t>5</t>
  </si>
  <si>
    <t>7</t>
  </si>
  <si>
    <t>8</t>
  </si>
  <si>
    <t>9</t>
  </si>
  <si>
    <t>12</t>
  </si>
  <si>
    <t>По кабельным наконечникам в яч.35, 45 ГПП-2 "Заполье" 6 кВ</t>
  </si>
  <si>
    <t>Таблица 1.4.1</t>
  </si>
  <si>
    <t>ка кабельных наконечниках в яч.№2 РП-9</t>
  </si>
  <si>
    <t>по нижнему контактному соединению трансформатора тока, установленному ТП-12 панель №4, рубильника №2</t>
  </si>
  <si>
    <t>ООО "Новогор-Прикамье"</t>
  </si>
  <si>
    <t>на кабельных наконечниках яч.4 пст "Вентиляторная"</t>
  </si>
  <si>
    <t>ООО "ПКФ "Эфа"</t>
  </si>
  <si>
    <t>на кабельных наконечниках яч.16 пст "Вентиляторная"</t>
  </si>
  <si>
    <t>на кабельных наконечниках фидера "Коттедж" в РУ-0,4 кВ</t>
  </si>
  <si>
    <t>на кабельных наконечниках фидера "Сады" в РУ-0,4 кВ</t>
  </si>
  <si>
    <t xml:space="preserve">ОАО "Кристам"  618426 Пермский край г.Березники ул.Рудничная,12 </t>
  </si>
  <si>
    <t>А.А.Рюмкин</t>
  </si>
  <si>
    <t>кабельные наконечники подключения кабеля, питающего электро-установки  Абонента на отключающей аппаратуре, установленной в РУ-0,4кВ ТП-22</t>
  </si>
  <si>
    <t>По кабельным наконечникам отходящего кабеля ОАО "МТС" в РУ-0,4кВ ТП-31-3</t>
  </si>
  <si>
    <t>Главный энергетик ОАО "Уралкалий"</t>
  </si>
  <si>
    <t>Главный энергетик  ОАО "Уралкалий"                                                                                       А.А.Рюмкин</t>
  </si>
  <si>
    <t>СНII</t>
  </si>
  <si>
    <t>филиал ОАО "МРСК Урала"-"Пермэнерго"</t>
  </si>
  <si>
    <t>Контактные соединения отходящего от яч. №16 1СШ ЗРУ-6кВ 
ГПП 110/6кВ "Карналлит" кабеля в сторону ТП-82</t>
  </si>
  <si>
    <t>Контактные соединения отходящего от яч. №51 4 СШ ЗРУ-6кВ
 ГПП 110/6кВ "Карналлит" кабеля в сторону ТП-9</t>
  </si>
  <si>
    <t>ОАО "Вымпел Коммуникации"</t>
  </si>
  <si>
    <t>Контактные соединения отходящего кабеля в РУ-0,4кВ
6 этаж здания управления</t>
  </si>
  <si>
    <t>Контактные соединения отходящего кабеля на шинном мосту 
в ЩСУ-1 0,4кВ КТП-1 КЦ-2 6/0,4кВ</t>
  </si>
  <si>
    <t>ООО "Лечебные соли Прикамья"</t>
  </si>
  <si>
    <t>На верхних контактах автоматического выключателя, находящегося в ПР
потребителя в КТП №2 6/0,4 "Солемельницы"</t>
  </si>
  <si>
    <t>Садоводческое товарищество №4</t>
  </si>
  <si>
    <t>Контактные соединения отходящего кабеля в ЗРУ6кВ 
ГПП "Карналлит" 110/6кВ яч. №37</t>
  </si>
  <si>
    <t>ИП Павлов</t>
  </si>
  <si>
    <t>Контактные соединения отходящего кабеля в соединительной 
коробке №1 0,4кВ 2СШ РУ-0,4кВ КТП №3 6/0,4кВ</t>
  </si>
  <si>
    <t>ООО "Газпром Трансгаз Чайковский"</t>
  </si>
  <si>
    <t>Контактные соединения отходящего кабеля на автоматическом 
выключателе в ЩСУ №3 0,4кВ РУ-0,4кВ КТП №3 6/0,4кВ</t>
  </si>
  <si>
    <t>ООО "Торговый дом "ЛУКОЙЛ"</t>
  </si>
  <si>
    <t xml:space="preserve">ОАО "МТС"  </t>
  </si>
  <si>
    <t>Место присоединения отпайки ВЛ-6кВ "Потребителя" к линейному 
разъединителю на опоре №29 фидера "Карналлит - ТП-Кислородная"
 в сторону ТП-630кВА (ООО ТД "Лукойл")</t>
  </si>
  <si>
    <t>Место присоединения отпайки ВЛ-6кВ "Потребителя" к линейному
 разъединителю на опоре №6 фидера "ТП-2 - ТП Скважины" в сторону
ТП-400кВА (ООО ТД "Лукойл")</t>
  </si>
  <si>
    <t>ООО "Створ Порт"</t>
  </si>
  <si>
    <t>По отпайке на ВЛ-6кВ №2 на опоре №9</t>
  </si>
  <si>
    <t>ООО "Северлесснаб"</t>
  </si>
  <si>
    <t>По отпайке на ВЛ-6кВ №2 на опоре №11</t>
  </si>
  <si>
    <t>ООО "Вишерская лесоторговая база"</t>
  </si>
  <si>
    <t>По отпайке на ВЛ-6кВ №2 на опоре №15</t>
  </si>
  <si>
    <t>ООО "Регион"</t>
  </si>
  <si>
    <t>По отпайке на ВЛ-6кВ №2 на опоре №23</t>
  </si>
  <si>
    <t>ООО "Соликамская Транспортная компания"</t>
  </si>
  <si>
    <t>Контактные соединения отходящего кабеля в РУ-0,4кВ
 ТП "Лесозавод" 6/0,4кВ яч. №8</t>
  </si>
  <si>
    <t>ЗАО Трест "УралСтальКонструкция"</t>
  </si>
  <si>
    <t>Контактные соединения отходящего кабеля на автоматическом 
выключателе в ТП 6/0,4кВ "Лесозавод"</t>
  </si>
  <si>
    <t>ООО "Западно-Уральский Порт"</t>
  </si>
  <si>
    <t>Контактные соединения отходящего кабеля от ТП-9 6/0,4кВ
 "Промпорт" яч. №3</t>
  </si>
  <si>
    <t>ОАО "Транспорт"</t>
  </si>
  <si>
    <t>Контактные соединения отходящего кабеля на автоматическом 
выключателе 10.4 в шкафу ШУ-0,4кВ ТП-5 6/0,4кВ</t>
  </si>
  <si>
    <t>Контактные соединения отходящего кабеля на автоматическом 
выключателе в РУ-0,4кВ ГТУ-ТЭЦ 6кВ яч. №17</t>
  </si>
  <si>
    <t>Контактные соединения отходящего кабеля на автоматическом 
выключателе в шкафу ШНЛ №5 0,4кВ  КТП-9 6/0,4кВ</t>
  </si>
  <si>
    <t>Контактные соединения отходящего кабеля на автоматическом 
выключателе в ЩСУ КНС №6 6/0,4кВ</t>
  </si>
  <si>
    <t>ООО "Водоканал"</t>
  </si>
  <si>
    <t>Контактные соединения отходящего кабеля в ЩСУ КНС №6 6/0,4кВ</t>
  </si>
  <si>
    <t>Контактные соединения отходящего кабеля на РП-4 6кВ яч. №3, 24</t>
  </si>
  <si>
    <t>ООО "СМУ-1"</t>
  </si>
  <si>
    <t>Контактные соединения отходящего кабеля на автоматическом 
выключателе в КТП ШСУ 6/0,4кВ</t>
  </si>
  <si>
    <t>Контактные соединения отходящего кабеля на шинопроводе
 в ЩСУ-1 0,4кВ КТП-1 КЦ-2 6/0,4кВ</t>
  </si>
  <si>
    <t>ИТОГО по СКРУ-1</t>
  </si>
  <si>
    <t>ОАО "РЖД"</t>
  </si>
  <si>
    <t>Кабельные зажимы в яч. 7 1СШ, 43 3СШ ЗРУ-6кВ ГПП 110/6кВ "Минерал"</t>
  </si>
  <si>
    <t>На кабельных наконечниках отходящего кабеля ВЛ-6кВ яч. 10 "Совхоз" 
2СШ ЗРУ-6кВ РП-1 6кВ</t>
  </si>
  <si>
    <t>На кабельных наконечниках отходящего кабеля ВЛ-6кВ "СПФ-1"
яч. 4 2СШ ЗРУ-6кВ ГПП 110/6кВ "Рудник"</t>
  </si>
  <si>
    <t>На кабельных наконечниках отходящего кабеля ВЛ-6кВ "СПФ-2" 
яч. 26 4СШ ЗРУ-6кВ ГПП 110/6кВ "Рудник"</t>
  </si>
  <si>
    <t>ООО "Аэропорт "Березники"</t>
  </si>
  <si>
    <t>Кабельные наконечники в яч. 28 4СШ ЗРУ-6кВ ГПП 110//6кВ "Рудник"</t>
  </si>
  <si>
    <t>Кабельные наконечники в яч. 3 2СШ ЗРУ-6кВ ГПП 110//6кВ "Рудник"</t>
  </si>
  <si>
    <t>ОАО "Соликамский мясокомбинат"</t>
  </si>
  <si>
    <t>На контактах присоединения питающего кабеля АВВГ 4х25 
в сторону ф. "Тупика" в ПР-4 0,4кВ КТП-2 БРЦ 6/0,4кВ</t>
  </si>
  <si>
    <t>На изоляторах опоры №13 контакты отходящего кабеля ВЛ-6кВ
в сторону ТП-80</t>
  </si>
  <si>
    <t xml:space="preserve">В месте  присоединения ВЛ-6кВ "Потребителя" к линейному
 разъединителю на опоре №7 фидера №13-6кВ 
</t>
  </si>
  <si>
    <t>В месте  присоединения наконечников кабеля  "Потребителя" 
к шинам  6кВ ячейки №14 РП-5 "Шламохранилище" в сторону 
РП-"Очистные" с РП-5 "Шламохранилище" в сторону РП-"Очистные"</t>
  </si>
  <si>
    <t>На контактах подключения кабеля в КТП-ПУ1 6/0,4кВ 
ЩСУ-4 ПУР 0,4кВ 2СШ панель 7</t>
  </si>
  <si>
    <t>ИТОГО по СКРУ-2</t>
  </si>
  <si>
    <t>Тел. 34-253-639-47</t>
  </si>
  <si>
    <t>Шмидт Т.Ф.</t>
  </si>
  <si>
    <t>сады</t>
  </si>
  <si>
    <t>Базовый период 2011 г</t>
  </si>
  <si>
    <t>Период регулирования 2013 г</t>
  </si>
  <si>
    <t>Базовый период 2013</t>
  </si>
  <si>
    <t>Список потребителей электрической энергии (субабонентов Сетевого предприятия)
ОАО "Уралкалий" в 2015 году</t>
  </si>
  <si>
    <t>ОАО "Ростелеком"</t>
  </si>
  <si>
    <t>ООО "Сервисный центр Контакт" (УТ 389/38)</t>
  </si>
  <si>
    <t>ООО "Еврохим"</t>
  </si>
  <si>
    <t>на кабельных наконечниках в яч.№13  РП-3а</t>
  </si>
  <si>
    <t>план 2014 г.</t>
  </si>
  <si>
    <t>Главный энергетик ПАО "Уралкалий"</t>
  </si>
  <si>
    <t xml:space="preserve">Баланс электрической энергии по сетям ВН, СН1, СН11 и НН
 ПАО "Уралкалий" </t>
  </si>
  <si>
    <t xml:space="preserve">Структура полезного отпуска электрической энергии (мощности) по группам потребителей ЭСО
 ПАО "Уралкалий" </t>
  </si>
  <si>
    <t>Результаты расчета технологических потерь электроэнергии 
в электрических сетях
 за расчетный период  ПАО "Уралкалий"</t>
  </si>
  <si>
    <t>Электрическая мощность (среднемесячная)  по диапазонам напряжения ЭСО 
ПАО "Уралкалий"</t>
  </si>
  <si>
    <t>факт 2015 г.</t>
  </si>
  <si>
    <t>Факт 2015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</si>
</sst>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0.0"/>
    <numFmt numFmtId="176" formatCode="0.000000"/>
    <numFmt numFmtId="177" formatCode="0.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.000000000"/>
    <numFmt numFmtId="183" formatCode="0.0000000000"/>
    <numFmt numFmtId="184" formatCode="0.00000000"/>
    <numFmt numFmtId="185" formatCode="#,##0.0"/>
    <numFmt numFmtId="186" formatCode="#,##0.000"/>
  </numFmts>
  <fonts count="6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Arial CYR"/>
      <family val="2"/>
    </font>
    <font>
      <b/>
      <sz val="9"/>
      <name val="Arial Cyr"/>
      <family val="2"/>
    </font>
    <font>
      <sz val="10"/>
      <color indexed="9"/>
      <name val="Arial Cyr"/>
      <family val="0"/>
    </font>
    <font>
      <sz val="10"/>
      <color indexed="8"/>
      <name val="Arial Cyr"/>
      <family val="2"/>
    </font>
    <font>
      <b/>
      <sz val="12"/>
      <color indexed="10"/>
      <name val="Arial Cyr"/>
      <family val="0"/>
    </font>
    <font>
      <sz val="9"/>
      <color indexed="9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0"/>
      <color indexed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sz val="9"/>
      <color indexed="8"/>
      <name val="Arial Cyr"/>
      <family val="0"/>
    </font>
    <font>
      <b/>
      <sz val="11"/>
      <color indexed="8"/>
      <name val="Arial Cyr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17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19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9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18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 wrapText="1"/>
    </xf>
    <xf numFmtId="1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8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/>
    </xf>
    <xf numFmtId="172" fontId="0" fillId="0" borderId="27" xfId="0" applyNumberFormat="1" applyFont="1" applyFill="1" applyBorder="1" applyAlignment="1">
      <alignment/>
    </xf>
    <xf numFmtId="172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" fontId="0" fillId="0" borderId="29" xfId="0" applyNumberFormat="1" applyFill="1" applyBorder="1" applyAlignment="1">
      <alignment/>
    </xf>
    <xf numFmtId="172" fontId="0" fillId="0" borderId="26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2" fillId="0" borderId="32" xfId="0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2" fontId="0" fillId="0" borderId="33" xfId="0" applyNumberFormat="1" applyFill="1" applyBorder="1" applyAlignment="1">
      <alignment/>
    </xf>
    <xf numFmtId="0" fontId="0" fillId="0" borderId="30" xfId="0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1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86" fontId="20" fillId="0" borderId="10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72" fontId="5" fillId="0" borderId="15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0" fontId="0" fillId="0" borderId="34" xfId="0" applyFill="1" applyBorder="1" applyAlignment="1">
      <alignment wrapText="1"/>
    </xf>
    <xf numFmtId="172" fontId="5" fillId="0" borderId="16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 wrapText="1"/>
    </xf>
    <xf numFmtId="172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72" fontId="0" fillId="0" borderId="36" xfId="0" applyNumberFormat="1" applyFont="1" applyFill="1" applyBorder="1" applyAlignment="1">
      <alignment/>
    </xf>
    <xf numFmtId="172" fontId="0" fillId="0" borderId="36" xfId="0" applyNumberFormat="1" applyFill="1" applyBorder="1" applyAlignment="1">
      <alignment/>
    </xf>
    <xf numFmtId="172" fontId="0" fillId="0" borderId="37" xfId="0" applyNumberFormat="1" applyFill="1" applyBorder="1" applyAlignment="1">
      <alignment/>
    </xf>
    <xf numFmtId="172" fontId="0" fillId="0" borderId="35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6" xfId="0" applyFont="1" applyFill="1" applyBorder="1" applyAlignment="1">
      <alignment/>
    </xf>
    <xf numFmtId="172" fontId="0" fillId="0" borderId="39" xfId="0" applyNumberFormat="1" applyFill="1" applyBorder="1" applyAlignment="1">
      <alignment/>
    </xf>
    <xf numFmtId="1" fontId="0" fillId="0" borderId="40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/>
    </xf>
    <xf numFmtId="172" fontId="0" fillId="0" borderId="28" xfId="0" applyNumberFormat="1" applyFill="1" applyBorder="1" applyAlignment="1">
      <alignment/>
    </xf>
    <xf numFmtId="172" fontId="0" fillId="0" borderId="31" xfId="0" applyNumberFormat="1" applyFill="1" applyBorder="1" applyAlignment="1">
      <alignment/>
    </xf>
    <xf numFmtId="172" fontId="0" fillId="0" borderId="30" xfId="0" applyNumberFormat="1" applyFill="1" applyBorder="1" applyAlignment="1">
      <alignment/>
    </xf>
    <xf numFmtId="172" fontId="19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" fontId="0" fillId="0" borderId="41" xfId="0" applyNumberFormat="1" applyFill="1" applyBorder="1" applyAlignment="1">
      <alignment/>
    </xf>
    <xf numFmtId="172" fontId="0" fillId="0" borderId="36" xfId="0" applyNumberFormat="1" applyFont="1" applyFill="1" applyBorder="1" applyAlignment="1">
      <alignment/>
    </xf>
    <xf numFmtId="1" fontId="0" fillId="0" borderId="36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176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/>
    </xf>
    <xf numFmtId="16" fontId="0" fillId="0" borderId="10" xfId="0" applyNumberFormat="1" applyFill="1" applyBorder="1" applyAlignment="1" quotePrefix="1">
      <alignment horizontal="center" vertical="center"/>
    </xf>
    <xf numFmtId="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58" fillId="0" borderId="0" xfId="0" applyFont="1" applyFill="1" applyAlignment="1">
      <alignment/>
    </xf>
    <xf numFmtId="3" fontId="58" fillId="0" borderId="0" xfId="0" applyNumberFormat="1" applyFont="1" applyFill="1" applyAlignment="1">
      <alignment/>
    </xf>
    <xf numFmtId="1" fontId="58" fillId="0" borderId="0" xfId="0" applyNumberFormat="1" applyFont="1" applyFill="1" applyAlignment="1">
      <alignment/>
    </xf>
    <xf numFmtId="175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" fillId="0" borderId="42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3" fontId="14" fillId="0" borderId="3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3" fontId="14" fillId="0" borderId="4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0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2" fillId="0" borderId="47" xfId="0" applyFont="1" applyFill="1" applyBorder="1" applyAlignment="1">
      <alignment wrapText="1"/>
    </xf>
    <xf numFmtId="172" fontId="0" fillId="0" borderId="44" xfId="0" applyNumberFormat="1" applyFill="1" applyBorder="1" applyAlignment="1">
      <alignment/>
    </xf>
    <xf numFmtId="172" fontId="0" fillId="0" borderId="47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49" fontId="0" fillId="0" borderId="15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0" fontId="2" fillId="0" borderId="21" xfId="0" applyFont="1" applyFill="1" applyBorder="1" applyAlignment="1">
      <alignment wrapText="1"/>
    </xf>
    <xf numFmtId="49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исо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Z43"/>
  <sheetViews>
    <sheetView tabSelected="1" zoomScalePageLayoutView="0" workbookViewId="0" topLeftCell="BN1">
      <selection activeCell="BV9" sqref="BV9"/>
    </sheetView>
  </sheetViews>
  <sheetFormatPr defaultColWidth="9.00390625" defaultRowHeight="12.75"/>
  <cols>
    <col min="1" max="1" width="3.625" style="32" hidden="1" customWidth="1"/>
    <col min="2" max="2" width="4.00390625" style="32" hidden="1" customWidth="1"/>
    <col min="3" max="3" width="28.75390625" style="32" hidden="1" customWidth="1"/>
    <col min="4" max="4" width="17.625" style="32" hidden="1" customWidth="1"/>
    <col min="5" max="5" width="10.25390625" style="32" hidden="1" customWidth="1"/>
    <col min="6" max="6" width="10.375" style="32" hidden="1" customWidth="1"/>
    <col min="7" max="7" width="9.75390625" style="32" hidden="1" customWidth="1"/>
    <col min="8" max="8" width="8.875" style="32" hidden="1" customWidth="1"/>
    <col min="9" max="9" width="11.125" style="32" hidden="1" customWidth="1"/>
    <col min="10" max="10" width="10.125" style="32" hidden="1" customWidth="1"/>
    <col min="11" max="11" width="10.75390625" style="32" hidden="1" customWidth="1"/>
    <col min="12" max="12" width="8.25390625" style="32" hidden="1" customWidth="1"/>
    <col min="13" max="13" width="7.875" style="32" hidden="1" customWidth="1"/>
    <col min="14" max="14" width="3.25390625" style="32" hidden="1" customWidth="1"/>
    <col min="15" max="15" width="5.00390625" style="32" hidden="1" customWidth="1"/>
    <col min="16" max="16" width="24.00390625" style="32" hidden="1" customWidth="1"/>
    <col min="17" max="17" width="12.125" style="32" hidden="1" customWidth="1"/>
    <col min="18" max="18" width="11.125" style="32" hidden="1" customWidth="1"/>
    <col min="19" max="19" width="10.25390625" style="32" hidden="1" customWidth="1"/>
    <col min="20" max="20" width="8.00390625" style="32" hidden="1" customWidth="1"/>
    <col min="21" max="21" width="7.375" style="32" hidden="1" customWidth="1"/>
    <col min="22" max="22" width="7.875" style="32" hidden="1" customWidth="1"/>
    <col min="23" max="23" width="10.125" style="32" hidden="1" customWidth="1"/>
    <col min="24" max="24" width="9.00390625" style="32" hidden="1" customWidth="1"/>
    <col min="25" max="25" width="10.75390625" style="32" hidden="1" customWidth="1"/>
    <col min="26" max="26" width="8.125" style="32" hidden="1" customWidth="1"/>
    <col min="27" max="27" width="3.25390625" style="32" hidden="1" customWidth="1"/>
    <col min="28" max="28" width="5.25390625" style="32" hidden="1" customWidth="1"/>
    <col min="29" max="29" width="18.375" style="32" hidden="1" customWidth="1"/>
    <col min="30" max="30" width="10.00390625" style="32" hidden="1" customWidth="1"/>
    <col min="31" max="31" width="10.25390625" style="32" hidden="1" customWidth="1"/>
    <col min="32" max="32" width="11.00390625" style="32" hidden="1" customWidth="1"/>
    <col min="33" max="33" width="8.25390625" style="32" hidden="1" customWidth="1"/>
    <col min="34" max="34" width="10.375" style="32" hidden="1" customWidth="1"/>
    <col min="35" max="35" width="9.125" style="32" hidden="1" customWidth="1"/>
    <col min="36" max="36" width="8.375" style="32" hidden="1" customWidth="1"/>
    <col min="37" max="37" width="9.625" style="32" hidden="1" customWidth="1"/>
    <col min="38" max="38" width="9.00390625" style="32" hidden="1" customWidth="1"/>
    <col min="39" max="39" width="9.25390625" style="32" hidden="1" customWidth="1"/>
    <col min="40" max="40" width="3.125" style="32" hidden="1" customWidth="1"/>
    <col min="41" max="41" width="5.75390625" style="32" hidden="1" customWidth="1"/>
    <col min="42" max="42" width="25.125" style="32" hidden="1" customWidth="1"/>
    <col min="43" max="43" width="12.875" style="32" hidden="1" customWidth="1"/>
    <col min="44" max="44" width="10.25390625" style="32" hidden="1" customWidth="1"/>
    <col min="45" max="45" width="9.875" style="32" hidden="1" customWidth="1"/>
    <col min="46" max="46" width="12.25390625" style="32" hidden="1" customWidth="1"/>
    <col min="47" max="47" width="8.125" style="32" hidden="1" customWidth="1"/>
    <col min="48" max="48" width="10.25390625" style="32" hidden="1" customWidth="1"/>
    <col min="49" max="49" width="8.625" style="32" hidden="1" customWidth="1"/>
    <col min="50" max="50" width="9.375" style="32" hidden="1" customWidth="1"/>
    <col min="51" max="51" width="11.375" style="32" hidden="1" customWidth="1"/>
    <col min="52" max="52" width="7.00390625" style="32" hidden="1" customWidth="1"/>
    <col min="53" max="53" width="1.37890625" style="32" hidden="1" customWidth="1"/>
    <col min="54" max="54" width="6.875" style="32" hidden="1" customWidth="1"/>
    <col min="55" max="55" width="38.875" style="32" hidden="1" customWidth="1"/>
    <col min="56" max="57" width="9.125" style="32" hidden="1" customWidth="1"/>
    <col min="58" max="58" width="7.375" style="32" hidden="1" customWidth="1"/>
    <col min="59" max="59" width="8.375" style="32" hidden="1" customWidth="1"/>
    <col min="60" max="60" width="7.375" style="32" hidden="1" customWidth="1"/>
    <col min="61" max="62" width="9.125" style="32" hidden="1" customWidth="1"/>
    <col min="63" max="65" width="7.375" style="32" hidden="1" customWidth="1"/>
    <col min="66" max="66" width="4.25390625" style="278" customWidth="1"/>
    <col min="67" max="67" width="6.875" style="32" customWidth="1"/>
    <col min="68" max="68" width="38.875" style="32" customWidth="1"/>
    <col min="69" max="70" width="0" style="32" hidden="1" customWidth="1"/>
    <col min="71" max="71" width="7.375" style="32" hidden="1" customWidth="1"/>
    <col min="72" max="72" width="8.375" style="32" hidden="1" customWidth="1"/>
    <col min="73" max="73" width="7.375" style="32" hidden="1" customWidth="1"/>
    <col min="74" max="75" width="9.125" style="32" customWidth="1"/>
    <col min="76" max="78" width="7.375" style="32" customWidth="1"/>
    <col min="79" max="16384" width="9.125" style="32" customWidth="1"/>
  </cols>
  <sheetData>
    <row r="1" ht="12.75"/>
    <row r="2" spans="11:76" ht="12.75">
      <c r="K2" s="38" t="s">
        <v>0</v>
      </c>
      <c r="X2" s="38" t="s">
        <v>30</v>
      </c>
      <c r="AK2" s="38" t="s">
        <v>29</v>
      </c>
      <c r="AX2" s="38" t="s">
        <v>27</v>
      </c>
      <c r="BK2" s="38" t="s">
        <v>28</v>
      </c>
      <c r="BX2" s="38" t="s">
        <v>28</v>
      </c>
    </row>
    <row r="3" spans="3:78" ht="30" customHeight="1">
      <c r="C3" s="38" t="s">
        <v>173</v>
      </c>
      <c r="P3" s="38" t="s">
        <v>172</v>
      </c>
      <c r="AC3" s="38" t="s">
        <v>171</v>
      </c>
      <c r="AP3" s="38" t="s">
        <v>170</v>
      </c>
      <c r="BC3" s="39" t="s">
        <v>169</v>
      </c>
      <c r="BO3" s="191" t="s">
        <v>337</v>
      </c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</row>
    <row r="4" spans="3:78" ht="12.75">
      <c r="C4" s="38"/>
      <c r="L4" s="197"/>
      <c r="M4" s="197"/>
      <c r="P4" s="38"/>
      <c r="R4" s="44"/>
      <c r="S4" s="44"/>
      <c r="T4" s="44"/>
      <c r="U4" s="44"/>
      <c r="V4" s="44"/>
      <c r="W4" s="44"/>
      <c r="Y4" s="197"/>
      <c r="Z4" s="197"/>
      <c r="AC4" s="38"/>
      <c r="AL4" s="197"/>
      <c r="AM4" s="197"/>
      <c r="AP4" s="38"/>
      <c r="AY4" s="197"/>
      <c r="AZ4" s="197"/>
      <c r="BC4" s="38"/>
      <c r="BL4" s="188"/>
      <c r="BM4" s="188"/>
      <c r="BP4" s="38"/>
      <c r="BY4" s="188"/>
      <c r="BZ4" s="188"/>
    </row>
    <row r="5" spans="6:78" ht="13.5" thickBot="1">
      <c r="F5" s="44"/>
      <c r="G5" s="44"/>
      <c r="H5" s="44"/>
      <c r="I5" s="44"/>
      <c r="J5" s="44"/>
      <c r="L5" s="38" t="s">
        <v>1</v>
      </c>
      <c r="R5" s="44"/>
      <c r="S5" s="44"/>
      <c r="T5" s="44"/>
      <c r="U5" s="44"/>
      <c r="V5" s="44"/>
      <c r="W5" s="44"/>
      <c r="Y5" s="38" t="s">
        <v>1</v>
      </c>
      <c r="AE5" s="44"/>
      <c r="AF5" s="44"/>
      <c r="AG5" s="44"/>
      <c r="AH5" s="44"/>
      <c r="AI5" s="44"/>
      <c r="AJ5" s="44"/>
      <c r="AL5" s="38" t="s">
        <v>1</v>
      </c>
      <c r="AR5" s="44"/>
      <c r="AW5" s="44"/>
      <c r="AY5" s="38" t="s">
        <v>1</v>
      </c>
      <c r="BF5" s="40"/>
      <c r="BG5" s="40"/>
      <c r="BH5" s="40"/>
      <c r="BI5" s="40"/>
      <c r="BJ5" s="40"/>
      <c r="BL5" s="38"/>
      <c r="BM5" s="38" t="s">
        <v>1</v>
      </c>
      <c r="BS5" s="40"/>
      <c r="BT5" s="40"/>
      <c r="BU5" s="40"/>
      <c r="BV5" s="40"/>
      <c r="BW5" s="40"/>
      <c r="BY5" s="38"/>
      <c r="BZ5" s="38" t="s">
        <v>1</v>
      </c>
    </row>
    <row r="6" spans="2:78" ht="12.75">
      <c r="B6" s="189" t="s">
        <v>2</v>
      </c>
      <c r="C6" s="279" t="s">
        <v>3</v>
      </c>
      <c r="D6" s="280" t="s">
        <v>4</v>
      </c>
      <c r="E6" s="281"/>
      <c r="F6" s="281"/>
      <c r="G6" s="281"/>
      <c r="H6" s="282"/>
      <c r="I6" s="280" t="s">
        <v>5</v>
      </c>
      <c r="J6" s="281"/>
      <c r="K6" s="281"/>
      <c r="L6" s="281"/>
      <c r="M6" s="282"/>
      <c r="O6" s="189" t="s">
        <v>2</v>
      </c>
      <c r="P6" s="279" t="s">
        <v>3</v>
      </c>
      <c r="Q6" s="280" t="s">
        <v>4</v>
      </c>
      <c r="R6" s="281"/>
      <c r="S6" s="281"/>
      <c r="T6" s="281"/>
      <c r="U6" s="282"/>
      <c r="V6" s="283" t="s">
        <v>5</v>
      </c>
      <c r="W6" s="190"/>
      <c r="X6" s="190"/>
      <c r="Y6" s="190"/>
      <c r="Z6" s="190"/>
      <c r="AB6" s="189" t="s">
        <v>2</v>
      </c>
      <c r="AC6" s="279" t="s">
        <v>3</v>
      </c>
      <c r="AD6" s="280" t="s">
        <v>4</v>
      </c>
      <c r="AE6" s="281"/>
      <c r="AF6" s="281"/>
      <c r="AG6" s="281"/>
      <c r="AH6" s="282"/>
      <c r="AI6" s="283" t="s">
        <v>5</v>
      </c>
      <c r="AJ6" s="190"/>
      <c r="AK6" s="190"/>
      <c r="AL6" s="190"/>
      <c r="AM6" s="190"/>
      <c r="AO6" s="284" t="s">
        <v>2</v>
      </c>
      <c r="AP6" s="285" t="s">
        <v>3</v>
      </c>
      <c r="AQ6" s="280" t="s">
        <v>4</v>
      </c>
      <c r="AR6" s="281"/>
      <c r="AS6" s="281"/>
      <c r="AT6" s="281"/>
      <c r="AU6" s="282"/>
      <c r="AV6" s="280" t="s">
        <v>5</v>
      </c>
      <c r="AW6" s="281"/>
      <c r="AX6" s="281"/>
      <c r="AY6" s="281"/>
      <c r="AZ6" s="282"/>
      <c r="BB6" s="189" t="s">
        <v>2</v>
      </c>
      <c r="BC6" s="189" t="s">
        <v>3</v>
      </c>
      <c r="BD6" s="190" t="s">
        <v>324</v>
      </c>
      <c r="BE6" s="190"/>
      <c r="BF6" s="190"/>
      <c r="BG6" s="190"/>
      <c r="BH6" s="190"/>
      <c r="BI6" s="190" t="s">
        <v>325</v>
      </c>
      <c r="BJ6" s="190"/>
      <c r="BK6" s="190"/>
      <c r="BL6" s="190"/>
      <c r="BM6" s="190"/>
      <c r="BO6" s="189" t="s">
        <v>2</v>
      </c>
      <c r="BP6" s="189" t="s">
        <v>3</v>
      </c>
      <c r="BQ6" s="190" t="s">
        <v>332</v>
      </c>
      <c r="BR6" s="190"/>
      <c r="BS6" s="190"/>
      <c r="BT6" s="190"/>
      <c r="BU6" s="190"/>
      <c r="BV6" s="190" t="s">
        <v>338</v>
      </c>
      <c r="BW6" s="190"/>
      <c r="BX6" s="190"/>
      <c r="BY6" s="190"/>
      <c r="BZ6" s="190"/>
    </row>
    <row r="7" spans="2:78" ht="13.5" thickBot="1">
      <c r="B7" s="189"/>
      <c r="C7" s="279"/>
      <c r="D7" s="286" t="s">
        <v>6</v>
      </c>
      <c r="E7" s="37" t="s">
        <v>7</v>
      </c>
      <c r="F7" s="37" t="s">
        <v>8</v>
      </c>
      <c r="G7" s="37" t="s">
        <v>9</v>
      </c>
      <c r="H7" s="287" t="s">
        <v>10</v>
      </c>
      <c r="I7" s="286" t="s">
        <v>6</v>
      </c>
      <c r="J7" s="37" t="s">
        <v>7</v>
      </c>
      <c r="K7" s="37" t="s">
        <v>8</v>
      </c>
      <c r="L7" s="37" t="s">
        <v>9</v>
      </c>
      <c r="M7" s="287" t="s">
        <v>10</v>
      </c>
      <c r="O7" s="189"/>
      <c r="P7" s="279"/>
      <c r="Q7" s="286" t="s">
        <v>6</v>
      </c>
      <c r="R7" s="37" t="s">
        <v>7</v>
      </c>
      <c r="S7" s="37" t="s">
        <v>8</v>
      </c>
      <c r="T7" s="37" t="s">
        <v>9</v>
      </c>
      <c r="U7" s="287" t="s">
        <v>10</v>
      </c>
      <c r="V7" s="288" t="s">
        <v>6</v>
      </c>
      <c r="W7" s="37" t="s">
        <v>7</v>
      </c>
      <c r="X7" s="37" t="s">
        <v>8</v>
      </c>
      <c r="Y7" s="37" t="s">
        <v>9</v>
      </c>
      <c r="Z7" s="37" t="s">
        <v>10</v>
      </c>
      <c r="AB7" s="189"/>
      <c r="AC7" s="279"/>
      <c r="AD7" s="286" t="s">
        <v>6</v>
      </c>
      <c r="AE7" s="37" t="s">
        <v>7</v>
      </c>
      <c r="AF7" s="37" t="s">
        <v>8</v>
      </c>
      <c r="AG7" s="37" t="s">
        <v>9</v>
      </c>
      <c r="AH7" s="287" t="s">
        <v>10</v>
      </c>
      <c r="AI7" s="288" t="s">
        <v>6</v>
      </c>
      <c r="AJ7" s="37" t="s">
        <v>7</v>
      </c>
      <c r="AK7" s="37" t="s">
        <v>8</v>
      </c>
      <c r="AL7" s="37" t="s">
        <v>9</v>
      </c>
      <c r="AM7" s="37" t="s">
        <v>10</v>
      </c>
      <c r="AO7" s="289"/>
      <c r="AP7" s="290"/>
      <c r="AQ7" s="291" t="s">
        <v>6</v>
      </c>
      <c r="AR7" s="292" t="s">
        <v>7</v>
      </c>
      <c r="AS7" s="292" t="s">
        <v>8</v>
      </c>
      <c r="AT7" s="292" t="s">
        <v>9</v>
      </c>
      <c r="AU7" s="293" t="s">
        <v>10</v>
      </c>
      <c r="AV7" s="291" t="s">
        <v>6</v>
      </c>
      <c r="AW7" s="292" t="s">
        <v>7</v>
      </c>
      <c r="AX7" s="292" t="s">
        <v>8</v>
      </c>
      <c r="AY7" s="292" t="s">
        <v>9</v>
      </c>
      <c r="AZ7" s="293" t="s">
        <v>10</v>
      </c>
      <c r="BB7" s="189"/>
      <c r="BC7" s="189"/>
      <c r="BD7" s="37" t="s">
        <v>6</v>
      </c>
      <c r="BE7" s="37" t="s">
        <v>7</v>
      </c>
      <c r="BF7" s="37" t="s">
        <v>216</v>
      </c>
      <c r="BG7" s="37" t="s">
        <v>261</v>
      </c>
      <c r="BH7" s="37" t="s">
        <v>10</v>
      </c>
      <c r="BI7" s="37" t="s">
        <v>6</v>
      </c>
      <c r="BJ7" s="37" t="s">
        <v>7</v>
      </c>
      <c r="BK7" s="37" t="s">
        <v>216</v>
      </c>
      <c r="BL7" s="37" t="s">
        <v>261</v>
      </c>
      <c r="BM7" s="37" t="s">
        <v>10</v>
      </c>
      <c r="BO7" s="189"/>
      <c r="BP7" s="189"/>
      <c r="BQ7" s="37" t="s">
        <v>6</v>
      </c>
      <c r="BR7" s="37" t="s">
        <v>7</v>
      </c>
      <c r="BS7" s="37" t="s">
        <v>216</v>
      </c>
      <c r="BT7" s="37" t="s">
        <v>261</v>
      </c>
      <c r="BU7" s="37" t="s">
        <v>10</v>
      </c>
      <c r="BV7" s="37" t="s">
        <v>6</v>
      </c>
      <c r="BW7" s="37" t="s">
        <v>7</v>
      </c>
      <c r="BX7" s="37" t="s">
        <v>216</v>
      </c>
      <c r="BY7" s="37" t="s">
        <v>261</v>
      </c>
      <c r="BZ7" s="37" t="s">
        <v>10</v>
      </c>
    </row>
    <row r="8" spans="2:78" ht="13.5" thickBot="1">
      <c r="B8" s="37">
        <v>1</v>
      </c>
      <c r="C8" s="294">
        <v>2</v>
      </c>
      <c r="D8" s="286">
        <v>3</v>
      </c>
      <c r="E8" s="37">
        <v>4</v>
      </c>
      <c r="F8" s="37">
        <v>5</v>
      </c>
      <c r="G8" s="37">
        <v>6</v>
      </c>
      <c r="H8" s="287">
        <v>7</v>
      </c>
      <c r="I8" s="286">
        <v>8</v>
      </c>
      <c r="J8" s="37">
        <v>9</v>
      </c>
      <c r="K8" s="37">
        <v>10</v>
      </c>
      <c r="L8" s="37">
        <v>11</v>
      </c>
      <c r="M8" s="287">
        <v>12</v>
      </c>
      <c r="O8" s="37">
        <v>1</v>
      </c>
      <c r="P8" s="294">
        <v>2</v>
      </c>
      <c r="Q8" s="286">
        <v>3</v>
      </c>
      <c r="R8" s="37">
        <v>4</v>
      </c>
      <c r="S8" s="37">
        <v>5</v>
      </c>
      <c r="T8" s="37">
        <v>6</v>
      </c>
      <c r="U8" s="287">
        <v>7</v>
      </c>
      <c r="V8" s="288">
        <v>8</v>
      </c>
      <c r="W8" s="37">
        <v>9</v>
      </c>
      <c r="X8" s="37">
        <v>10</v>
      </c>
      <c r="Y8" s="37">
        <v>11</v>
      </c>
      <c r="Z8" s="37">
        <v>12</v>
      </c>
      <c r="AB8" s="37">
        <v>1</v>
      </c>
      <c r="AC8" s="294">
        <v>2</v>
      </c>
      <c r="AD8" s="286">
        <v>3</v>
      </c>
      <c r="AE8" s="37">
        <v>4</v>
      </c>
      <c r="AF8" s="37">
        <v>5</v>
      </c>
      <c r="AG8" s="37">
        <v>6</v>
      </c>
      <c r="AH8" s="287">
        <v>7</v>
      </c>
      <c r="AI8" s="288">
        <v>8</v>
      </c>
      <c r="AJ8" s="37">
        <v>9</v>
      </c>
      <c r="AK8" s="37">
        <v>10</v>
      </c>
      <c r="AL8" s="37">
        <v>11</v>
      </c>
      <c r="AM8" s="37">
        <v>12</v>
      </c>
      <c r="AO8" s="295">
        <v>1</v>
      </c>
      <c r="AP8" s="296">
        <v>2</v>
      </c>
      <c r="AQ8" s="295">
        <v>3</v>
      </c>
      <c r="AR8" s="297">
        <v>4</v>
      </c>
      <c r="AS8" s="297">
        <v>5</v>
      </c>
      <c r="AT8" s="297">
        <v>6</v>
      </c>
      <c r="AU8" s="296">
        <v>7</v>
      </c>
      <c r="AV8" s="295">
        <v>8</v>
      </c>
      <c r="AW8" s="297">
        <v>9</v>
      </c>
      <c r="AX8" s="297">
        <v>10</v>
      </c>
      <c r="AY8" s="297">
        <v>11</v>
      </c>
      <c r="AZ8" s="296">
        <v>12</v>
      </c>
      <c r="BB8" s="37">
        <v>1</v>
      </c>
      <c r="BC8" s="37">
        <v>2</v>
      </c>
      <c r="BD8" s="37">
        <v>3</v>
      </c>
      <c r="BE8" s="37">
        <v>4</v>
      </c>
      <c r="BF8" s="37">
        <v>5</v>
      </c>
      <c r="BG8" s="37">
        <v>6</v>
      </c>
      <c r="BH8" s="37">
        <v>7</v>
      </c>
      <c r="BI8" s="37">
        <v>8</v>
      </c>
      <c r="BJ8" s="37">
        <v>9</v>
      </c>
      <c r="BK8" s="37">
        <v>10</v>
      </c>
      <c r="BL8" s="37">
        <v>11</v>
      </c>
      <c r="BM8" s="37">
        <v>12</v>
      </c>
      <c r="BO8" s="37">
        <v>1</v>
      </c>
      <c r="BP8" s="37">
        <v>2</v>
      </c>
      <c r="BQ8" s="37">
        <v>3</v>
      </c>
      <c r="BR8" s="37">
        <v>4</v>
      </c>
      <c r="BS8" s="37">
        <v>5</v>
      </c>
      <c r="BT8" s="37">
        <v>6</v>
      </c>
      <c r="BU8" s="37">
        <v>7</v>
      </c>
      <c r="BV8" s="37">
        <v>8</v>
      </c>
      <c r="BW8" s="37">
        <v>9</v>
      </c>
      <c r="BX8" s="37">
        <v>10</v>
      </c>
      <c r="BY8" s="37">
        <v>11</v>
      </c>
      <c r="BZ8" s="37">
        <v>12</v>
      </c>
    </row>
    <row r="9" spans="2:78" ht="25.5" customHeight="1">
      <c r="B9" s="35">
        <v>1</v>
      </c>
      <c r="C9" s="127" t="s">
        <v>11</v>
      </c>
      <c r="D9" s="21">
        <v>38.865</v>
      </c>
      <c r="E9" s="1">
        <f>D9</f>
        <v>38.865</v>
      </c>
      <c r="F9" s="1"/>
      <c r="G9" s="1">
        <f>G10</f>
        <v>38.53109589041096</v>
      </c>
      <c r="H9" s="56"/>
      <c r="I9" s="21">
        <f>'Таб.П1.4. 2015 факт'!I10/365/24/0.8*1000</f>
        <v>42.268550228310495</v>
      </c>
      <c r="J9" s="1">
        <f>I9</f>
        <v>42.268550228310495</v>
      </c>
      <c r="K9" s="1"/>
      <c r="L9" s="1">
        <f>L10</f>
        <v>42.268550228310495</v>
      </c>
      <c r="M9" s="56"/>
      <c r="O9" s="35">
        <v>1</v>
      </c>
      <c r="P9" s="127" t="s">
        <v>11</v>
      </c>
      <c r="Q9" s="21">
        <v>26.825</v>
      </c>
      <c r="R9" s="1">
        <f>Q9</f>
        <v>26.825</v>
      </c>
      <c r="S9" s="1"/>
      <c r="T9" s="1">
        <f>T10</f>
        <v>26.637251044399104</v>
      </c>
      <c r="U9" s="56"/>
      <c r="V9" s="21">
        <f>'Таб.П1.4. 2015 факт'!V10/365/24/0.94*1000</f>
        <v>25.479694938307592</v>
      </c>
      <c r="W9" s="1">
        <f>V9</f>
        <v>25.479694938307592</v>
      </c>
      <c r="X9" s="1"/>
      <c r="Y9" s="1">
        <f>Y10</f>
        <v>25.479694938307592</v>
      </c>
      <c r="Z9" s="56"/>
      <c r="AB9" s="35">
        <v>1</v>
      </c>
      <c r="AC9" s="127" t="s">
        <v>11</v>
      </c>
      <c r="AD9" s="21">
        <v>37.933</v>
      </c>
      <c r="AE9" s="1">
        <f>AD9</f>
        <v>37.933</v>
      </c>
      <c r="AF9" s="1"/>
      <c r="AG9" s="1">
        <f>AG10</f>
        <v>37.57826255707762</v>
      </c>
      <c r="AH9" s="56"/>
      <c r="AI9" s="21">
        <f>'Таб.П1.4. 2015 факт'!AI10/365/24/0.8*1000</f>
        <v>37.97517123287671</v>
      </c>
      <c r="AJ9" s="1">
        <f>AI9</f>
        <v>37.97517123287671</v>
      </c>
      <c r="AK9" s="1"/>
      <c r="AL9" s="1">
        <f>AL10</f>
        <v>37.97517123287671</v>
      </c>
      <c r="AM9" s="56"/>
      <c r="AO9" s="298">
        <v>1</v>
      </c>
      <c r="AP9" s="299" t="s">
        <v>11</v>
      </c>
      <c r="AQ9" s="300">
        <f>SUM(AQ11:AQ12)</f>
        <v>12.781</v>
      </c>
      <c r="AR9" s="164">
        <f>AR12</f>
        <v>2.769</v>
      </c>
      <c r="AS9" s="164"/>
      <c r="AT9" s="164">
        <f>SUM(AT10:AT11)</f>
        <v>12.781</v>
      </c>
      <c r="AU9" s="301"/>
      <c r="AV9" s="300">
        <f>SUM(AV11:AV12)</f>
        <v>8.433355077190694</v>
      </c>
      <c r="AW9" s="164">
        <f>AW12</f>
        <v>1.1929223744292239</v>
      </c>
      <c r="AX9" s="164"/>
      <c r="AY9" s="164">
        <f>SUM(AY10:AY11)</f>
        <v>8.433355077190694</v>
      </c>
      <c r="AZ9" s="301"/>
      <c r="BB9" s="35">
        <v>1</v>
      </c>
      <c r="BC9" s="29" t="s">
        <v>11</v>
      </c>
      <c r="BD9" s="1">
        <f>BD11+BD12</f>
        <v>188.471</v>
      </c>
      <c r="BE9" s="1">
        <f>BE12</f>
        <v>182.992</v>
      </c>
      <c r="BF9" s="1"/>
      <c r="BG9" s="1">
        <f>BG10+BG11</f>
        <v>188.471</v>
      </c>
      <c r="BH9" s="1"/>
      <c r="BI9" s="1">
        <f>BI11+BI12</f>
        <v>203.56140773569703</v>
      </c>
      <c r="BJ9" s="1">
        <f>BJ12</f>
        <v>200.33440773569703</v>
      </c>
      <c r="BK9" s="35"/>
      <c r="BL9" s="1">
        <f>BL10+BL11</f>
        <v>203.56140773569703</v>
      </c>
      <c r="BM9" s="35"/>
      <c r="BO9" s="35">
        <v>1</v>
      </c>
      <c r="BP9" s="29" t="s">
        <v>11</v>
      </c>
      <c r="BQ9" s="1">
        <f>BQ11+BQ12</f>
        <v>169.1758</v>
      </c>
      <c r="BR9" s="1">
        <f>BR12</f>
        <v>166.1997</v>
      </c>
      <c r="BS9" s="1"/>
      <c r="BT9" s="1">
        <f>BT10+BT11</f>
        <v>169.1758</v>
      </c>
      <c r="BU9" s="1"/>
      <c r="BV9" s="1">
        <f>BV11+BV12</f>
        <v>179.8518</v>
      </c>
      <c r="BW9" s="1">
        <f>BW12</f>
        <v>178.0053</v>
      </c>
      <c r="BX9" s="35"/>
      <c r="BY9" s="1">
        <f>BY10+BY11</f>
        <v>179.8518</v>
      </c>
      <c r="BZ9" s="35"/>
    </row>
    <row r="10" spans="2:78" ht="12.75">
      <c r="B10" s="30" t="s">
        <v>12</v>
      </c>
      <c r="C10" s="120" t="s">
        <v>13</v>
      </c>
      <c r="D10" s="21"/>
      <c r="E10" s="1"/>
      <c r="F10" s="1"/>
      <c r="G10" s="1">
        <f>E12-E14</f>
        <v>38.53109589041096</v>
      </c>
      <c r="H10" s="56"/>
      <c r="I10" s="21"/>
      <c r="J10" s="1"/>
      <c r="K10" s="1"/>
      <c r="L10" s="1">
        <f>J12-J14</f>
        <v>42.268550228310495</v>
      </c>
      <c r="M10" s="56"/>
      <c r="O10" s="30" t="s">
        <v>12</v>
      </c>
      <c r="P10" s="120" t="s">
        <v>13</v>
      </c>
      <c r="Q10" s="21"/>
      <c r="R10" s="1"/>
      <c r="S10" s="1"/>
      <c r="T10" s="1">
        <f>R12-R14</f>
        <v>26.637251044399104</v>
      </c>
      <c r="U10" s="56"/>
      <c r="V10" s="21"/>
      <c r="W10" s="1"/>
      <c r="X10" s="1"/>
      <c r="Y10" s="1">
        <f>W12-W14</f>
        <v>25.479694938307592</v>
      </c>
      <c r="Z10" s="56"/>
      <c r="AB10" s="30" t="s">
        <v>12</v>
      </c>
      <c r="AC10" s="120" t="s">
        <v>13</v>
      </c>
      <c r="AD10" s="21"/>
      <c r="AE10" s="1"/>
      <c r="AF10" s="1"/>
      <c r="AG10" s="1">
        <f>AE12-AE14</f>
        <v>37.57826255707762</v>
      </c>
      <c r="AH10" s="56"/>
      <c r="AI10" s="21"/>
      <c r="AJ10" s="1"/>
      <c r="AK10" s="1"/>
      <c r="AL10" s="1">
        <f>AJ12-AJ14</f>
        <v>37.97517123287671</v>
      </c>
      <c r="AM10" s="56"/>
      <c r="AO10" s="124" t="s">
        <v>12</v>
      </c>
      <c r="AP10" s="126" t="s">
        <v>13</v>
      </c>
      <c r="AQ10" s="21"/>
      <c r="AR10" s="1"/>
      <c r="AS10" s="1"/>
      <c r="AT10" s="1">
        <f>AR12</f>
        <v>2.769</v>
      </c>
      <c r="AU10" s="56"/>
      <c r="AV10" s="21"/>
      <c r="AW10" s="1"/>
      <c r="AX10" s="1"/>
      <c r="AY10" s="1">
        <f>AW12</f>
        <v>1.1929223744292239</v>
      </c>
      <c r="AZ10" s="56"/>
      <c r="BB10" s="30" t="s">
        <v>12</v>
      </c>
      <c r="BC10" s="2" t="s">
        <v>13</v>
      </c>
      <c r="BD10" s="1"/>
      <c r="BE10" s="1"/>
      <c r="BF10" s="1"/>
      <c r="BG10" s="1">
        <f>BE12</f>
        <v>182.992</v>
      </c>
      <c r="BH10" s="1"/>
      <c r="BI10" s="1"/>
      <c r="BJ10" s="1"/>
      <c r="BK10" s="35"/>
      <c r="BL10" s="1">
        <f>BJ12-BJ14</f>
        <v>200.33440773569703</v>
      </c>
      <c r="BM10" s="35"/>
      <c r="BO10" s="30" t="s">
        <v>12</v>
      </c>
      <c r="BP10" s="2" t="s">
        <v>13</v>
      </c>
      <c r="BQ10" s="1"/>
      <c r="BR10" s="1"/>
      <c r="BS10" s="1"/>
      <c r="BT10" s="1">
        <f>BR12</f>
        <v>166.1997</v>
      </c>
      <c r="BU10" s="1"/>
      <c r="BV10" s="1"/>
      <c r="BW10" s="1"/>
      <c r="BX10" s="35"/>
      <c r="BY10" s="1">
        <f>BW12-BW14</f>
        <v>178.0053</v>
      </c>
      <c r="BZ10" s="35"/>
    </row>
    <row r="11" spans="2:78" ht="12.75">
      <c r="B11" s="30" t="s">
        <v>14</v>
      </c>
      <c r="C11" s="120" t="s">
        <v>15</v>
      </c>
      <c r="D11" s="21"/>
      <c r="E11" s="1"/>
      <c r="F11" s="1"/>
      <c r="G11" s="1"/>
      <c r="H11" s="56"/>
      <c r="I11" s="21"/>
      <c r="J11" s="1"/>
      <c r="K11" s="1"/>
      <c r="L11" s="1"/>
      <c r="M11" s="56"/>
      <c r="O11" s="30" t="s">
        <v>14</v>
      </c>
      <c r="P11" s="120" t="s">
        <v>15</v>
      </c>
      <c r="Q11" s="21"/>
      <c r="R11" s="1"/>
      <c r="S11" s="1"/>
      <c r="T11" s="1"/>
      <c r="U11" s="56"/>
      <c r="V11" s="21"/>
      <c r="W11" s="1"/>
      <c r="X11" s="1"/>
      <c r="Y11" s="1"/>
      <c r="Z11" s="56"/>
      <c r="AB11" s="30" t="s">
        <v>14</v>
      </c>
      <c r="AC11" s="120" t="s">
        <v>15</v>
      </c>
      <c r="AD11" s="21"/>
      <c r="AE11" s="1"/>
      <c r="AF11" s="1"/>
      <c r="AG11" s="1"/>
      <c r="AH11" s="56"/>
      <c r="AI11" s="21"/>
      <c r="AJ11" s="1"/>
      <c r="AK11" s="1"/>
      <c r="AL11" s="1"/>
      <c r="AM11" s="56"/>
      <c r="AO11" s="124" t="s">
        <v>14</v>
      </c>
      <c r="AP11" s="126" t="s">
        <v>15</v>
      </c>
      <c r="AQ11" s="21">
        <v>10.012</v>
      </c>
      <c r="AR11" s="1"/>
      <c r="AS11" s="1"/>
      <c r="AT11" s="1">
        <f>AQ11</f>
        <v>10.012</v>
      </c>
      <c r="AU11" s="56"/>
      <c r="AV11" s="21">
        <f>'Таб.П1.4. 2015 факт'!AV17/365/24/0.84*1000</f>
        <v>7.24043270276147</v>
      </c>
      <c r="AW11" s="1"/>
      <c r="AX11" s="1"/>
      <c r="AY11" s="1">
        <f>AV11</f>
        <v>7.24043270276147</v>
      </c>
      <c r="AZ11" s="56"/>
      <c r="BB11" s="30" t="s">
        <v>14</v>
      </c>
      <c r="BC11" s="2" t="s">
        <v>15</v>
      </c>
      <c r="BD11" s="1">
        <v>5.479</v>
      </c>
      <c r="BE11" s="1"/>
      <c r="BF11" s="1"/>
      <c r="BG11" s="1">
        <f>BD11</f>
        <v>5.479</v>
      </c>
      <c r="BH11" s="1"/>
      <c r="BI11" s="1">
        <v>3.227</v>
      </c>
      <c r="BJ11" s="1"/>
      <c r="BK11" s="35"/>
      <c r="BL11" s="1">
        <f>BI11</f>
        <v>3.227</v>
      </c>
      <c r="BM11" s="35"/>
      <c r="BO11" s="30" t="s">
        <v>14</v>
      </c>
      <c r="BP11" s="2" t="s">
        <v>15</v>
      </c>
      <c r="BQ11" s="1">
        <v>2.9761</v>
      </c>
      <c r="BR11" s="1"/>
      <c r="BS11" s="1"/>
      <c r="BT11" s="1">
        <f>BQ11</f>
        <v>2.9761</v>
      </c>
      <c r="BU11" s="1"/>
      <c r="BV11" s="1">
        <v>1.8465</v>
      </c>
      <c r="BW11" s="1"/>
      <c r="BX11" s="35"/>
      <c r="BY11" s="1">
        <f>BV11</f>
        <v>1.8465</v>
      </c>
      <c r="BZ11" s="35"/>
    </row>
    <row r="12" spans="2:78" ht="22.5" customHeight="1">
      <c r="B12" s="2"/>
      <c r="C12" s="127" t="s">
        <v>16</v>
      </c>
      <c r="D12" s="21">
        <f>D9</f>
        <v>38.865</v>
      </c>
      <c r="E12" s="1">
        <f>E9</f>
        <v>38.865</v>
      </c>
      <c r="F12" s="1"/>
      <c r="G12" s="1"/>
      <c r="H12" s="56"/>
      <c r="I12" s="21">
        <f>I9</f>
        <v>42.268550228310495</v>
      </c>
      <c r="J12" s="1">
        <f>J9</f>
        <v>42.268550228310495</v>
      </c>
      <c r="K12" s="1"/>
      <c r="L12" s="1"/>
      <c r="M12" s="56"/>
      <c r="O12" s="2"/>
      <c r="P12" s="127" t="s">
        <v>16</v>
      </c>
      <c r="Q12" s="21">
        <f>Q9</f>
        <v>26.825</v>
      </c>
      <c r="R12" s="1">
        <f>R9</f>
        <v>26.825</v>
      </c>
      <c r="S12" s="1"/>
      <c r="T12" s="1"/>
      <c r="U12" s="56"/>
      <c r="V12" s="21">
        <f>V9</f>
        <v>25.479694938307592</v>
      </c>
      <c r="W12" s="1">
        <f>W9</f>
        <v>25.479694938307592</v>
      </c>
      <c r="X12" s="1"/>
      <c r="Y12" s="1"/>
      <c r="Z12" s="56"/>
      <c r="AB12" s="2"/>
      <c r="AC12" s="127" t="s">
        <v>16</v>
      </c>
      <c r="AD12" s="21">
        <f>AD9</f>
        <v>37.933</v>
      </c>
      <c r="AE12" s="1">
        <f>AE9</f>
        <v>37.933</v>
      </c>
      <c r="AF12" s="1"/>
      <c r="AG12" s="1"/>
      <c r="AH12" s="56"/>
      <c r="AI12" s="21">
        <f>AI9</f>
        <v>37.97517123287671</v>
      </c>
      <c r="AJ12" s="1">
        <f>AJ9</f>
        <v>37.97517123287671</v>
      </c>
      <c r="AK12" s="1"/>
      <c r="AL12" s="1"/>
      <c r="AM12" s="56"/>
      <c r="AO12" s="302"/>
      <c r="AP12" s="303" t="s">
        <v>16</v>
      </c>
      <c r="AQ12" s="21">
        <v>2.769</v>
      </c>
      <c r="AR12" s="1">
        <f>AQ12</f>
        <v>2.769</v>
      </c>
      <c r="AS12" s="1"/>
      <c r="AT12" s="1"/>
      <c r="AU12" s="56"/>
      <c r="AV12" s="21">
        <f>'Таб.П1.4. 2015 факт'!AV18/365/24/0.84*1000</f>
        <v>1.1929223744292239</v>
      </c>
      <c r="AW12" s="1">
        <f>AV12</f>
        <v>1.1929223744292239</v>
      </c>
      <c r="AX12" s="1"/>
      <c r="AY12" s="1"/>
      <c r="AZ12" s="56"/>
      <c r="BB12" s="2"/>
      <c r="BC12" s="29" t="s">
        <v>16</v>
      </c>
      <c r="BD12" s="1">
        <f>188.471-BD11</f>
        <v>182.992</v>
      </c>
      <c r="BE12" s="1">
        <f>BD12</f>
        <v>182.992</v>
      </c>
      <c r="BF12" s="1"/>
      <c r="BG12" s="1"/>
      <c r="BH12" s="1"/>
      <c r="BI12" s="1">
        <f>'Таб.П1.4. 2015 факт'!BI18/365/24/0.85*1000</f>
        <v>200.33440773569703</v>
      </c>
      <c r="BJ12" s="1">
        <f>BI12</f>
        <v>200.33440773569703</v>
      </c>
      <c r="BK12" s="35"/>
      <c r="BL12" s="1"/>
      <c r="BM12" s="35"/>
      <c r="BO12" s="2"/>
      <c r="BP12" s="29" t="s">
        <v>16</v>
      </c>
      <c r="BQ12" s="1">
        <f>169.1758-BQ11</f>
        <v>166.1997</v>
      </c>
      <c r="BR12" s="1">
        <v>166.1997</v>
      </c>
      <c r="BS12" s="1"/>
      <c r="BT12" s="1"/>
      <c r="BU12" s="1"/>
      <c r="BV12" s="1">
        <f>179.8518-BV11</f>
        <v>178.0053</v>
      </c>
      <c r="BW12" s="1">
        <f>BV12</f>
        <v>178.0053</v>
      </c>
      <c r="BX12" s="35"/>
      <c r="BY12" s="1"/>
      <c r="BZ12" s="35"/>
    </row>
    <row r="13" spans="2:78" ht="15.75" customHeight="1">
      <c r="B13" s="35"/>
      <c r="C13" s="127" t="s">
        <v>218</v>
      </c>
      <c r="D13" s="21"/>
      <c r="E13" s="1"/>
      <c r="F13" s="1"/>
      <c r="G13" s="1"/>
      <c r="H13" s="56"/>
      <c r="I13" s="21"/>
      <c r="J13" s="1"/>
      <c r="K13" s="1"/>
      <c r="L13" s="1"/>
      <c r="M13" s="56"/>
      <c r="O13" s="35"/>
      <c r="P13" s="127" t="s">
        <v>218</v>
      </c>
      <c r="Q13" s="21"/>
      <c r="R13" s="1"/>
      <c r="S13" s="1"/>
      <c r="T13" s="1"/>
      <c r="U13" s="56"/>
      <c r="V13" s="21"/>
      <c r="W13" s="1"/>
      <c r="X13" s="1"/>
      <c r="Y13" s="1"/>
      <c r="Z13" s="56"/>
      <c r="AB13" s="35"/>
      <c r="AC13" s="127" t="s">
        <v>218</v>
      </c>
      <c r="AD13" s="21"/>
      <c r="AE13" s="1"/>
      <c r="AF13" s="1"/>
      <c r="AG13" s="1"/>
      <c r="AH13" s="56"/>
      <c r="AI13" s="21"/>
      <c r="AJ13" s="1"/>
      <c r="AK13" s="1"/>
      <c r="AL13" s="1"/>
      <c r="AM13" s="56"/>
      <c r="AO13" s="49"/>
      <c r="AP13" s="303" t="s">
        <v>218</v>
      </c>
      <c r="AQ13" s="21"/>
      <c r="AR13" s="1"/>
      <c r="AS13" s="1"/>
      <c r="AT13" s="1"/>
      <c r="AU13" s="56"/>
      <c r="AV13" s="21"/>
      <c r="AW13" s="1"/>
      <c r="AX13" s="1"/>
      <c r="AY13" s="1"/>
      <c r="AZ13" s="56"/>
      <c r="BB13" s="35"/>
      <c r="BC13" s="29" t="s">
        <v>218</v>
      </c>
      <c r="BD13" s="1"/>
      <c r="BE13" s="1"/>
      <c r="BF13" s="1"/>
      <c r="BG13" s="1"/>
      <c r="BH13" s="1"/>
      <c r="BI13" s="1"/>
      <c r="BJ13" s="1"/>
      <c r="BK13" s="35"/>
      <c r="BL13" s="1"/>
      <c r="BM13" s="35"/>
      <c r="BO13" s="35"/>
      <c r="BP13" s="29" t="s">
        <v>218</v>
      </c>
      <c r="BQ13" s="1"/>
      <c r="BR13" s="1"/>
      <c r="BS13" s="1"/>
      <c r="BT13" s="1"/>
      <c r="BU13" s="1"/>
      <c r="BV13" s="1"/>
      <c r="BW13" s="1"/>
      <c r="BX13" s="35"/>
      <c r="BY13" s="1"/>
      <c r="BZ13" s="35"/>
    </row>
    <row r="14" spans="2:78" ht="12.75">
      <c r="B14" s="35">
        <v>2</v>
      </c>
      <c r="C14" s="120" t="s">
        <v>17</v>
      </c>
      <c r="D14" s="21">
        <f>SUM(E14:G14)</f>
        <v>1.4830194063926943</v>
      </c>
      <c r="E14" s="1">
        <f>'Таб.П1.4. 2015 факт'!E20/365/24/0.8*1000</f>
        <v>0.33390410958904104</v>
      </c>
      <c r="F14" s="1"/>
      <c r="G14" s="1">
        <f>'Таб.П1.4. 2015 факт'!G20/365/24/0.8*1000</f>
        <v>1.149115296803653</v>
      </c>
      <c r="H14" s="56"/>
      <c r="I14" s="21">
        <f>SUM(J14:L14)</f>
        <v>2.8404465753424653</v>
      </c>
      <c r="J14" s="1">
        <f>'Таб.П1.4. 2015 факт'!J20/365/24/0.8*1000</f>
        <v>0</v>
      </c>
      <c r="K14" s="1"/>
      <c r="L14" s="1">
        <f>'Таб.П1.4. 2015 факт'!L20/365/24/0.8*1000</f>
        <v>2.8404465753424653</v>
      </c>
      <c r="M14" s="56"/>
      <c r="O14" s="35">
        <v>2</v>
      </c>
      <c r="P14" s="120" t="s">
        <v>17</v>
      </c>
      <c r="Q14" s="21">
        <f>SUM(R14:T14)</f>
        <v>0.9674050325463908</v>
      </c>
      <c r="R14" s="1">
        <f>'Таб.П1.4. 2015 факт'!R20/365/24/0.94*1000</f>
        <v>0.1877489556008938</v>
      </c>
      <c r="S14" s="1"/>
      <c r="T14" s="1">
        <f>'Таб.П1.4. 2015 факт'!T20/365/24/0.94*1000</f>
        <v>0.779656076945497</v>
      </c>
      <c r="U14" s="56"/>
      <c r="V14" s="21">
        <f>SUM(W14:Y14)</f>
        <v>1.1822578451374721</v>
      </c>
      <c r="W14" s="1">
        <f>'Таб.П1.4. 2015 факт'!W20/365/24/0.94*1000</f>
        <v>0</v>
      </c>
      <c r="X14" s="1"/>
      <c r="Y14" s="1">
        <f>'Таб.П1.4. 2015 факт'!Y20/365/24/0.94*1000</f>
        <v>1.1822578451374721</v>
      </c>
      <c r="Z14" s="56"/>
      <c r="AB14" s="35">
        <v>2</v>
      </c>
      <c r="AC14" s="120" t="s">
        <v>17</v>
      </c>
      <c r="AD14" s="21">
        <f>SUM(AE14:AG14)</f>
        <v>1.4884417808219177</v>
      </c>
      <c r="AE14" s="1">
        <f>'Таб.П1.4. 2015 факт'!AE20/365/24/0.8*1000</f>
        <v>0.3547374429223744</v>
      </c>
      <c r="AF14" s="1"/>
      <c r="AG14" s="1">
        <f>'Таб.П1.4. 2015 факт'!AG20/365/24/0.8*1000</f>
        <v>1.1337043378995433</v>
      </c>
      <c r="AH14" s="56"/>
      <c r="AI14" s="21">
        <f>SUM(AJ14:AL14)</f>
        <v>1.3329285102739725</v>
      </c>
      <c r="AJ14" s="1">
        <f>'Таб.П1.4. 2015 факт'!AJ20/365/24/0.8*1000</f>
        <v>0</v>
      </c>
      <c r="AK14" s="1"/>
      <c r="AL14" s="1">
        <f>'Таб.П1.4. 2015 факт'!AL20/365/24/0.8*1000</f>
        <v>1.3329285102739725</v>
      </c>
      <c r="AM14" s="56"/>
      <c r="AO14" s="49">
        <v>2</v>
      </c>
      <c r="AP14" s="126" t="s">
        <v>17</v>
      </c>
      <c r="AQ14" s="21">
        <f>SUM(AR14:AT14)</f>
        <v>0.36638399652098286</v>
      </c>
      <c r="AR14" s="35">
        <f>'Таб.П1.4. 2015 факт'!AR20/365/24/0.84*1000</f>
        <v>0</v>
      </c>
      <c r="AS14" s="35"/>
      <c r="AT14" s="35">
        <f>'Таб.П1.4. 2015 факт'!AT20/365/24/0.84*1000</f>
        <v>0.36638399652098286</v>
      </c>
      <c r="AU14" s="18"/>
      <c r="AV14" s="21">
        <f>SUM(AW14:AY14)</f>
        <v>0.38034431398130025</v>
      </c>
      <c r="AW14" s="35">
        <f>'Таб.П1.4. 2015 факт'!AW20/365/24/0.84*1000</f>
        <v>0</v>
      </c>
      <c r="AX14" s="35"/>
      <c r="AY14" s="1">
        <f>'Таб.П1.4. 2015 факт'!AY20/365/24/0.84*1000</f>
        <v>0.38034431398130025</v>
      </c>
      <c r="AZ14" s="18"/>
      <c r="BB14" s="35">
        <v>2</v>
      </c>
      <c r="BC14" s="2" t="s">
        <v>17</v>
      </c>
      <c r="BD14" s="1">
        <f>BG14</f>
        <v>5.729413185220961</v>
      </c>
      <c r="BE14" s="1"/>
      <c r="BF14" s="35"/>
      <c r="BG14" s="1">
        <f>'Таб.П1.4. 2015 факт'!BG20/8282*1000</f>
        <v>5.729413185220961</v>
      </c>
      <c r="BH14" s="35"/>
      <c r="BI14" s="1">
        <f>'Таб.П1.4. 2015 факт'!BI20/365/24/0.85*1000</f>
        <v>6.267508259468171</v>
      </c>
      <c r="BJ14" s="41">
        <f>'Таб.П1.4. 2015 факт'!BJ20/365/24/0.8*1000</f>
        <v>0</v>
      </c>
      <c r="BK14" s="35"/>
      <c r="BL14" s="1">
        <f>'Таб.П1.4. 2015 факт'!BL20/365/24/0.85*1000</f>
        <v>6.267508259468171</v>
      </c>
      <c r="BM14" s="35"/>
      <c r="BO14" s="35">
        <v>2</v>
      </c>
      <c r="BP14" s="2" t="s">
        <v>17</v>
      </c>
      <c r="BQ14" s="1">
        <f>BT14</f>
        <v>7.0255</v>
      </c>
      <c r="BR14" s="1"/>
      <c r="BS14" s="35"/>
      <c r="BT14" s="1">
        <v>7.0255</v>
      </c>
      <c r="BU14" s="35"/>
      <c r="BV14" s="1">
        <f>BY14</f>
        <v>7.9939</v>
      </c>
      <c r="BW14" s="41">
        <f>'Таб.П1.4. 2015 факт'!CI20/365/24/0.8*1000</f>
        <v>0</v>
      </c>
      <c r="BX14" s="35"/>
      <c r="BY14" s="1">
        <v>7.9939</v>
      </c>
      <c r="BZ14" s="35"/>
    </row>
    <row r="15" spans="2:78" ht="12.75">
      <c r="B15" s="35"/>
      <c r="C15" s="120" t="s">
        <v>18</v>
      </c>
      <c r="D15" s="21"/>
      <c r="E15" s="1"/>
      <c r="F15" s="1"/>
      <c r="G15" s="1"/>
      <c r="H15" s="56"/>
      <c r="I15" s="21"/>
      <c r="J15" s="1"/>
      <c r="K15" s="1"/>
      <c r="L15" s="1"/>
      <c r="M15" s="56"/>
      <c r="O15" s="35"/>
      <c r="P15" s="120" t="s">
        <v>18</v>
      </c>
      <c r="Q15" s="21"/>
      <c r="R15" s="1"/>
      <c r="S15" s="1"/>
      <c r="T15" s="1"/>
      <c r="U15" s="56"/>
      <c r="V15" s="21"/>
      <c r="W15" s="1"/>
      <c r="X15" s="1"/>
      <c r="Y15" s="1"/>
      <c r="Z15" s="56"/>
      <c r="AB15" s="35"/>
      <c r="AC15" s="120" t="s">
        <v>18</v>
      </c>
      <c r="AD15" s="21"/>
      <c r="AE15" s="1"/>
      <c r="AF15" s="1"/>
      <c r="AG15" s="1"/>
      <c r="AH15" s="56"/>
      <c r="AI15" s="21"/>
      <c r="AJ15" s="1"/>
      <c r="AK15" s="1"/>
      <c r="AL15" s="1"/>
      <c r="AM15" s="56"/>
      <c r="AO15" s="49"/>
      <c r="AP15" s="126" t="s">
        <v>18</v>
      </c>
      <c r="AQ15" s="49"/>
      <c r="AR15" s="35"/>
      <c r="AS15" s="35"/>
      <c r="AT15" s="35"/>
      <c r="AU15" s="18"/>
      <c r="AV15" s="49"/>
      <c r="AW15" s="35"/>
      <c r="AX15" s="35"/>
      <c r="AY15" s="35"/>
      <c r="AZ15" s="18"/>
      <c r="BB15" s="35"/>
      <c r="BC15" s="2" t="s">
        <v>18</v>
      </c>
      <c r="BD15" s="36">
        <f>BD14/BD9*100</f>
        <v>3.039944174552563</v>
      </c>
      <c r="BE15" s="36"/>
      <c r="BF15" s="35"/>
      <c r="BG15" s="36">
        <f>ROUND(BG14/BG9*100,2)</f>
        <v>3.04</v>
      </c>
      <c r="BH15" s="35"/>
      <c r="BI15" s="36">
        <f>BI14/BI9*100</f>
        <v>3.07892754780212</v>
      </c>
      <c r="BJ15" s="42">
        <f>ROUND(BJ14/BJ9*100,2)</f>
        <v>0</v>
      </c>
      <c r="BK15" s="35"/>
      <c r="BL15" s="36">
        <f>ROUND(BL14/BL9*100,2)</f>
        <v>3.08</v>
      </c>
      <c r="BM15" s="35"/>
      <c r="BO15" s="35"/>
      <c r="BP15" s="2" t="s">
        <v>18</v>
      </c>
      <c r="BQ15" s="36">
        <f>BQ14/BQ9*100</f>
        <v>4.152780716863759</v>
      </c>
      <c r="BR15" s="36"/>
      <c r="BS15" s="35"/>
      <c r="BT15" s="36">
        <f>ROUND(BT14/BT9*100,2)</f>
        <v>4.15</v>
      </c>
      <c r="BU15" s="35"/>
      <c r="BV15" s="36">
        <f>BV14/BV9*100</f>
        <v>4.444715037603182</v>
      </c>
      <c r="BW15" s="42">
        <f>ROUND(BW14/BW9*100,2)</f>
        <v>0</v>
      </c>
      <c r="BX15" s="35"/>
      <c r="BY15" s="36">
        <f>ROUND(BY14/BY9*100,2)</f>
        <v>4.44</v>
      </c>
      <c r="BZ15" s="35"/>
    </row>
    <row r="16" spans="2:78" ht="30" customHeight="1">
      <c r="B16" s="35">
        <v>3</v>
      </c>
      <c r="C16" s="127" t="s">
        <v>19</v>
      </c>
      <c r="D16" s="21"/>
      <c r="E16" s="1"/>
      <c r="F16" s="1"/>
      <c r="G16" s="1"/>
      <c r="H16" s="56"/>
      <c r="I16" s="21"/>
      <c r="J16" s="1"/>
      <c r="K16" s="1"/>
      <c r="L16" s="1"/>
      <c r="M16" s="56"/>
      <c r="O16" s="35">
        <v>3</v>
      </c>
      <c r="P16" s="127" t="s">
        <v>19</v>
      </c>
      <c r="Q16" s="21"/>
      <c r="R16" s="1"/>
      <c r="S16" s="1"/>
      <c r="T16" s="1"/>
      <c r="U16" s="56"/>
      <c r="V16" s="21"/>
      <c r="W16" s="1"/>
      <c r="X16" s="1"/>
      <c r="Y16" s="1"/>
      <c r="Z16" s="56"/>
      <c r="AB16" s="35">
        <v>3</v>
      </c>
      <c r="AC16" s="127" t="s">
        <v>19</v>
      </c>
      <c r="AD16" s="21"/>
      <c r="AE16" s="1"/>
      <c r="AF16" s="1"/>
      <c r="AG16" s="1"/>
      <c r="AH16" s="56"/>
      <c r="AI16" s="21"/>
      <c r="AJ16" s="1"/>
      <c r="AK16" s="1"/>
      <c r="AL16" s="1"/>
      <c r="AM16" s="56"/>
      <c r="AO16" s="49">
        <v>3</v>
      </c>
      <c r="AP16" s="303" t="s">
        <v>19</v>
      </c>
      <c r="AQ16" s="49"/>
      <c r="AR16" s="35"/>
      <c r="AS16" s="35"/>
      <c r="AT16" s="35"/>
      <c r="AU16" s="18"/>
      <c r="AV16" s="49"/>
      <c r="AW16" s="35"/>
      <c r="AX16" s="35"/>
      <c r="AY16" s="35"/>
      <c r="AZ16" s="18"/>
      <c r="BB16" s="35">
        <v>3</v>
      </c>
      <c r="BC16" s="29" t="s">
        <v>19</v>
      </c>
      <c r="BD16" s="1"/>
      <c r="BE16" s="1"/>
      <c r="BF16" s="35"/>
      <c r="BG16" s="1"/>
      <c r="BH16" s="35"/>
      <c r="BI16" s="1"/>
      <c r="BJ16" s="1"/>
      <c r="BK16" s="35"/>
      <c r="BL16" s="1"/>
      <c r="BM16" s="35"/>
      <c r="BO16" s="35">
        <v>3</v>
      </c>
      <c r="BP16" s="29" t="s">
        <v>19</v>
      </c>
      <c r="BQ16" s="1"/>
      <c r="BR16" s="1"/>
      <c r="BS16" s="35"/>
      <c r="BT16" s="1"/>
      <c r="BU16" s="35"/>
      <c r="BV16" s="1"/>
      <c r="BW16" s="1"/>
      <c r="BX16" s="35"/>
      <c r="BY16" s="1"/>
      <c r="BZ16" s="35"/>
    </row>
    <row r="17" spans="2:78" ht="27" customHeight="1">
      <c r="B17" s="35">
        <v>4</v>
      </c>
      <c r="C17" s="127" t="s">
        <v>20</v>
      </c>
      <c r="D17" s="21">
        <f>D9-D14</f>
        <v>37.38198059360731</v>
      </c>
      <c r="E17" s="1"/>
      <c r="F17" s="1"/>
      <c r="G17" s="1">
        <f>G9-G14</f>
        <v>37.38198059360731</v>
      </c>
      <c r="H17" s="56"/>
      <c r="I17" s="21">
        <f>I9-I14</f>
        <v>39.42810365296803</v>
      </c>
      <c r="J17" s="1"/>
      <c r="K17" s="1"/>
      <c r="L17" s="1">
        <f>L9-L14</f>
        <v>39.42810365296803</v>
      </c>
      <c r="M17" s="56"/>
      <c r="O17" s="35">
        <v>4</v>
      </c>
      <c r="P17" s="127" t="s">
        <v>20</v>
      </c>
      <c r="Q17" s="21">
        <f>Q9-Q14</f>
        <v>25.857594967453608</v>
      </c>
      <c r="R17" s="1"/>
      <c r="S17" s="1"/>
      <c r="T17" s="1">
        <f>T9-T14</f>
        <v>25.857594967453608</v>
      </c>
      <c r="U17" s="56"/>
      <c r="V17" s="21">
        <f>V9-V14</f>
        <v>24.29743709317012</v>
      </c>
      <c r="W17" s="1"/>
      <c r="X17" s="1"/>
      <c r="Y17" s="1">
        <f>Y9-Y14</f>
        <v>24.29743709317012</v>
      </c>
      <c r="Z17" s="56"/>
      <c r="AB17" s="35">
        <v>4</v>
      </c>
      <c r="AC17" s="127" t="s">
        <v>20</v>
      </c>
      <c r="AD17" s="21">
        <f>AD9-AD14</f>
        <v>36.444558219178084</v>
      </c>
      <c r="AE17" s="1"/>
      <c r="AF17" s="1"/>
      <c r="AG17" s="1">
        <f>AG9-AG14</f>
        <v>36.44455821917808</v>
      </c>
      <c r="AH17" s="56"/>
      <c r="AI17" s="21">
        <f>AI9-AI14</f>
        <v>36.64224272260274</v>
      </c>
      <c r="AJ17" s="1"/>
      <c r="AK17" s="1"/>
      <c r="AL17" s="1">
        <f>AL9-AL14</f>
        <v>36.64224272260274</v>
      </c>
      <c r="AM17" s="56"/>
      <c r="AO17" s="49">
        <v>4</v>
      </c>
      <c r="AP17" s="303" t="s">
        <v>20</v>
      </c>
      <c r="AQ17" s="21">
        <f>AQ9-AQ14</f>
        <v>12.414616003479019</v>
      </c>
      <c r="AR17" s="1"/>
      <c r="AS17" s="121"/>
      <c r="AT17" s="1">
        <f>AT9-AT14</f>
        <v>12.414616003479019</v>
      </c>
      <c r="AU17" s="56"/>
      <c r="AV17" s="21">
        <f>AV9-AV14</f>
        <v>8.053010763209393</v>
      </c>
      <c r="AW17" s="1"/>
      <c r="AX17" s="121"/>
      <c r="AY17" s="1">
        <f>AY9-AY14</f>
        <v>8.053010763209393</v>
      </c>
      <c r="AZ17" s="56"/>
      <c r="BB17" s="35">
        <v>4</v>
      </c>
      <c r="BC17" s="29" t="s">
        <v>20</v>
      </c>
      <c r="BD17" s="1">
        <f>BD9-BD14</f>
        <v>182.74158681477905</v>
      </c>
      <c r="BE17" s="1"/>
      <c r="BF17" s="1"/>
      <c r="BG17" s="1">
        <f>BD17</f>
        <v>182.74158681477905</v>
      </c>
      <c r="BH17" s="1"/>
      <c r="BI17" s="1">
        <f>BI9-BI14</f>
        <v>197.29389947622886</v>
      </c>
      <c r="BJ17" s="1"/>
      <c r="BK17" s="1"/>
      <c r="BL17" s="1">
        <f>BL9-BL14</f>
        <v>197.29389947622886</v>
      </c>
      <c r="BM17" s="1"/>
      <c r="BO17" s="35">
        <v>4</v>
      </c>
      <c r="BP17" s="29" t="s">
        <v>20</v>
      </c>
      <c r="BQ17" s="1">
        <f>BQ9-BQ14</f>
        <v>162.15030000000002</v>
      </c>
      <c r="BR17" s="1"/>
      <c r="BS17" s="1"/>
      <c r="BT17" s="1">
        <f>BQ17</f>
        <v>162.15030000000002</v>
      </c>
      <c r="BU17" s="1"/>
      <c r="BV17" s="1">
        <f>BV9-BV14</f>
        <v>171.8579</v>
      </c>
      <c r="BW17" s="1"/>
      <c r="BX17" s="1"/>
      <c r="BY17" s="1">
        <f>BY9-BY14</f>
        <v>171.8579</v>
      </c>
      <c r="BZ17" s="1"/>
    </row>
    <row r="18" spans="2:78" ht="37.5" customHeight="1">
      <c r="B18" s="43" t="s">
        <v>21</v>
      </c>
      <c r="C18" s="127" t="s">
        <v>22</v>
      </c>
      <c r="D18" s="21"/>
      <c r="E18" s="1"/>
      <c r="F18" s="1"/>
      <c r="G18" s="1"/>
      <c r="H18" s="56"/>
      <c r="I18" s="21"/>
      <c r="J18" s="1"/>
      <c r="K18" s="1"/>
      <c r="L18" s="1"/>
      <c r="M18" s="56"/>
      <c r="O18" s="43" t="s">
        <v>21</v>
      </c>
      <c r="P18" s="127" t="s">
        <v>22</v>
      </c>
      <c r="Q18" s="21"/>
      <c r="R18" s="1"/>
      <c r="S18" s="1"/>
      <c r="T18" s="1"/>
      <c r="U18" s="56"/>
      <c r="V18" s="21"/>
      <c r="W18" s="1"/>
      <c r="X18" s="1"/>
      <c r="Y18" s="1"/>
      <c r="Z18" s="56"/>
      <c r="AB18" s="43" t="s">
        <v>21</v>
      </c>
      <c r="AC18" s="127" t="s">
        <v>22</v>
      </c>
      <c r="AD18" s="21"/>
      <c r="AE18" s="1"/>
      <c r="AF18" s="1"/>
      <c r="AG18" s="1"/>
      <c r="AH18" s="56"/>
      <c r="AI18" s="21"/>
      <c r="AJ18" s="1"/>
      <c r="AK18" s="1"/>
      <c r="AL18" s="1"/>
      <c r="AM18" s="56"/>
      <c r="AO18" s="304" t="s">
        <v>21</v>
      </c>
      <c r="AP18" s="303" t="s">
        <v>22</v>
      </c>
      <c r="AQ18" s="21"/>
      <c r="AR18" s="1"/>
      <c r="AS18" s="1"/>
      <c r="AT18" s="1"/>
      <c r="AU18" s="56"/>
      <c r="AV18" s="21"/>
      <c r="AW18" s="1"/>
      <c r="AX18" s="1"/>
      <c r="AY18" s="1"/>
      <c r="AZ18" s="56"/>
      <c r="BB18" s="43" t="s">
        <v>21</v>
      </c>
      <c r="BC18" s="29" t="s">
        <v>22</v>
      </c>
      <c r="BD18" s="1"/>
      <c r="BE18" s="1"/>
      <c r="BF18" s="1"/>
      <c r="BG18" s="1"/>
      <c r="BH18" s="1"/>
      <c r="BI18" s="1"/>
      <c r="BJ18" s="1"/>
      <c r="BK18" s="1"/>
      <c r="BL18" s="1"/>
      <c r="BM18" s="1"/>
      <c r="BO18" s="43" t="s">
        <v>21</v>
      </c>
      <c r="BP18" s="29" t="s">
        <v>22</v>
      </c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2:78" ht="37.5" customHeight="1">
      <c r="B19" s="43" t="s">
        <v>23</v>
      </c>
      <c r="C19" s="127" t="s">
        <v>24</v>
      </c>
      <c r="D19" s="21"/>
      <c r="E19" s="1"/>
      <c r="F19" s="1"/>
      <c r="G19" s="1"/>
      <c r="H19" s="56"/>
      <c r="I19" s="21"/>
      <c r="J19" s="1"/>
      <c r="K19" s="1"/>
      <c r="L19" s="1"/>
      <c r="M19" s="56"/>
      <c r="O19" s="43" t="s">
        <v>23</v>
      </c>
      <c r="P19" s="127" t="s">
        <v>24</v>
      </c>
      <c r="Q19" s="21"/>
      <c r="R19" s="1"/>
      <c r="S19" s="1"/>
      <c r="T19" s="1"/>
      <c r="U19" s="56"/>
      <c r="V19" s="21"/>
      <c r="W19" s="1"/>
      <c r="X19" s="1"/>
      <c r="Y19" s="1"/>
      <c r="Z19" s="56"/>
      <c r="AB19" s="43" t="s">
        <v>23</v>
      </c>
      <c r="AC19" s="127" t="s">
        <v>24</v>
      </c>
      <c r="AD19" s="21"/>
      <c r="AE19" s="1"/>
      <c r="AF19" s="1"/>
      <c r="AG19" s="1"/>
      <c r="AH19" s="56"/>
      <c r="AI19" s="21"/>
      <c r="AJ19" s="1"/>
      <c r="AK19" s="1"/>
      <c r="AL19" s="1"/>
      <c r="AM19" s="56"/>
      <c r="AO19" s="304" t="s">
        <v>23</v>
      </c>
      <c r="AP19" s="303" t="s">
        <v>24</v>
      </c>
      <c r="AQ19" s="21"/>
      <c r="AR19" s="1"/>
      <c r="AS19" s="1"/>
      <c r="AT19" s="1"/>
      <c r="AU19" s="56"/>
      <c r="AV19" s="21"/>
      <c r="AW19" s="1"/>
      <c r="AX19" s="1"/>
      <c r="AY19" s="1"/>
      <c r="AZ19" s="56"/>
      <c r="BB19" s="43" t="s">
        <v>23</v>
      </c>
      <c r="BC19" s="29" t="s">
        <v>24</v>
      </c>
      <c r="BD19" s="1"/>
      <c r="BE19" s="1"/>
      <c r="BF19" s="1"/>
      <c r="BG19" s="1"/>
      <c r="BH19" s="1"/>
      <c r="BI19" s="1"/>
      <c r="BJ19" s="1"/>
      <c r="BK19" s="1"/>
      <c r="BL19" s="1"/>
      <c r="BM19" s="1"/>
      <c r="BO19" s="43" t="s">
        <v>23</v>
      </c>
      <c r="BP19" s="29" t="s">
        <v>24</v>
      </c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2:78" ht="37.5" customHeight="1" thickBot="1">
      <c r="B20" s="43" t="s">
        <v>25</v>
      </c>
      <c r="C20" s="127" t="s">
        <v>26</v>
      </c>
      <c r="D20" s="305"/>
      <c r="E20" s="19"/>
      <c r="F20" s="19"/>
      <c r="G20" s="19"/>
      <c r="H20" s="306"/>
      <c r="I20" s="305"/>
      <c r="J20" s="19"/>
      <c r="K20" s="19"/>
      <c r="L20" s="19"/>
      <c r="M20" s="306"/>
      <c r="O20" s="43" t="s">
        <v>25</v>
      </c>
      <c r="P20" s="127" t="s">
        <v>26</v>
      </c>
      <c r="Q20" s="305"/>
      <c r="R20" s="19"/>
      <c r="S20" s="19"/>
      <c r="T20" s="19"/>
      <c r="U20" s="306"/>
      <c r="V20" s="305"/>
      <c r="W20" s="19"/>
      <c r="X20" s="19"/>
      <c r="Y20" s="19"/>
      <c r="Z20" s="306"/>
      <c r="AB20" s="43" t="s">
        <v>25</v>
      </c>
      <c r="AC20" s="127" t="s">
        <v>26</v>
      </c>
      <c r="AD20" s="305"/>
      <c r="AE20" s="19"/>
      <c r="AF20" s="19"/>
      <c r="AG20" s="19"/>
      <c r="AH20" s="306"/>
      <c r="AI20" s="305"/>
      <c r="AJ20" s="19"/>
      <c r="AK20" s="19"/>
      <c r="AL20" s="19"/>
      <c r="AM20" s="306"/>
      <c r="AO20" s="307" t="s">
        <v>25</v>
      </c>
      <c r="AP20" s="308" t="s">
        <v>26</v>
      </c>
      <c r="AQ20" s="305"/>
      <c r="AR20" s="19"/>
      <c r="AS20" s="19"/>
      <c r="AT20" s="19"/>
      <c r="AU20" s="306"/>
      <c r="AV20" s="305"/>
      <c r="AW20" s="19"/>
      <c r="AX20" s="19"/>
      <c r="AY20" s="19"/>
      <c r="AZ20" s="306"/>
      <c r="BB20" s="43" t="s">
        <v>25</v>
      </c>
      <c r="BC20" s="29" t="s">
        <v>26</v>
      </c>
      <c r="BD20" s="1"/>
      <c r="BE20" s="1"/>
      <c r="BF20" s="1"/>
      <c r="BG20" s="1"/>
      <c r="BH20" s="1"/>
      <c r="BI20" s="1"/>
      <c r="BJ20" s="1"/>
      <c r="BK20" s="1"/>
      <c r="BL20" s="1"/>
      <c r="BM20" s="1"/>
      <c r="BO20" s="43" t="s">
        <v>25</v>
      </c>
      <c r="BP20" s="29" t="s">
        <v>26</v>
      </c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2:78" ht="21" customHeight="1">
      <c r="B21" s="309"/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  <c r="O21" s="309"/>
      <c r="P21" s="27"/>
      <c r="Q21" s="4"/>
      <c r="R21" s="4"/>
      <c r="S21" s="4"/>
      <c r="T21" s="4"/>
      <c r="U21" s="4"/>
      <c r="V21" s="4"/>
      <c r="W21" s="4"/>
      <c r="X21" s="4"/>
      <c r="Y21" s="4"/>
      <c r="Z21" s="4"/>
      <c r="AB21" s="309"/>
      <c r="AC21" s="27"/>
      <c r="AD21" s="4"/>
      <c r="AE21" s="4"/>
      <c r="AF21" s="4"/>
      <c r="AG21" s="4"/>
      <c r="AH21" s="4"/>
      <c r="AI21" s="4"/>
      <c r="AJ21" s="4"/>
      <c r="AK21" s="4"/>
      <c r="AL21" s="4"/>
      <c r="AM21" s="4"/>
      <c r="AO21" s="309"/>
      <c r="AP21" s="27"/>
      <c r="AQ21" s="4"/>
      <c r="AR21" s="4"/>
      <c r="AS21" s="4"/>
      <c r="AT21" s="4"/>
      <c r="AU21" s="4"/>
      <c r="AV21" s="4"/>
      <c r="AW21" s="4"/>
      <c r="AX21" s="4"/>
      <c r="AY21" s="4"/>
      <c r="AZ21" s="4"/>
      <c r="BB21" s="309"/>
      <c r="BC21" s="27"/>
      <c r="BD21" s="4"/>
      <c r="BE21" s="4"/>
      <c r="BF21" s="4"/>
      <c r="BG21" s="4"/>
      <c r="BH21" s="4"/>
      <c r="BI21" s="4"/>
      <c r="BJ21" s="4"/>
      <c r="BK21" s="4"/>
      <c r="BL21" s="4"/>
      <c r="BM21" s="4"/>
      <c r="BO21" s="309"/>
      <c r="BP21" s="27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2:78" ht="21" customHeight="1">
      <c r="B22" s="309"/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  <c r="O22" s="309"/>
      <c r="P22" s="27"/>
      <c r="Q22" s="4"/>
      <c r="R22" s="4"/>
      <c r="S22" s="4"/>
      <c r="T22" s="4"/>
      <c r="U22" s="4"/>
      <c r="V22" s="4"/>
      <c r="W22" s="4"/>
      <c r="X22" s="4"/>
      <c r="Y22" s="4"/>
      <c r="Z22" s="4"/>
      <c r="AB22" s="309"/>
      <c r="AC22" s="27"/>
      <c r="AD22" s="4"/>
      <c r="AE22" s="4"/>
      <c r="AF22" s="4"/>
      <c r="AG22" s="4"/>
      <c r="AH22" s="4"/>
      <c r="AI22" s="4"/>
      <c r="AJ22" s="4"/>
      <c r="AK22" s="4"/>
      <c r="AL22" s="4"/>
      <c r="AM22" s="4"/>
      <c r="AO22" s="309"/>
      <c r="AP22" s="27"/>
      <c r="AQ22" s="4"/>
      <c r="AR22" s="4"/>
      <c r="AS22" s="4"/>
      <c r="AT22" s="4"/>
      <c r="AU22" s="4"/>
      <c r="AV22" s="4"/>
      <c r="AW22" s="4"/>
      <c r="AX22" s="4"/>
      <c r="AY22" s="4"/>
      <c r="AZ22" s="4"/>
      <c r="BB22" s="309"/>
      <c r="BC22" s="27" t="s">
        <v>259</v>
      </c>
      <c r="BD22" s="4"/>
      <c r="BE22" s="4"/>
      <c r="BF22" s="4"/>
      <c r="BG22" s="4" t="s">
        <v>256</v>
      </c>
      <c r="BH22" s="4"/>
      <c r="BI22" s="4"/>
      <c r="BJ22" s="4"/>
      <c r="BK22" s="4"/>
      <c r="BL22" s="4"/>
      <c r="BM22" s="4"/>
      <c r="BO22" s="309"/>
      <c r="BP22" s="27" t="s">
        <v>333</v>
      </c>
      <c r="BQ22" s="4"/>
      <c r="BR22" s="4"/>
      <c r="BS22" s="4"/>
      <c r="BT22" s="4" t="s">
        <v>256</v>
      </c>
      <c r="BU22" s="4"/>
      <c r="BV22" s="4"/>
      <c r="BW22" s="4"/>
      <c r="BX22" s="4"/>
      <c r="BY22" s="4"/>
      <c r="BZ22" s="4"/>
    </row>
    <row r="24" spans="2:71" ht="12.75" customHeight="1">
      <c r="B24" s="72"/>
      <c r="C24" s="72"/>
      <c r="D24" s="72"/>
      <c r="E24" s="72"/>
      <c r="O24" s="72"/>
      <c r="P24" s="72"/>
      <c r="Q24" s="72"/>
      <c r="R24" s="72"/>
      <c r="AB24" s="72"/>
      <c r="AC24" s="72"/>
      <c r="AD24" s="72"/>
      <c r="AE24" s="72"/>
      <c r="AO24" s="72"/>
      <c r="AP24" s="72"/>
      <c r="AQ24" s="72"/>
      <c r="AR24" s="72"/>
      <c r="BC24" s="72"/>
      <c r="BD24" s="72"/>
      <c r="BE24" s="72"/>
      <c r="BF24" s="72"/>
      <c r="BP24" s="72"/>
      <c r="BQ24" s="72"/>
      <c r="BR24" s="72"/>
      <c r="BS24" s="72"/>
    </row>
    <row r="25" spans="54:68" ht="14.25" customHeight="1">
      <c r="BB25" s="32" t="s">
        <v>322</v>
      </c>
      <c r="BC25" s="27"/>
      <c r="BO25" s="32" t="s">
        <v>322</v>
      </c>
      <c r="BP25" s="27"/>
    </row>
    <row r="26" spans="15:67" ht="12.75">
      <c r="O26" s="32" t="s">
        <v>163</v>
      </c>
      <c r="AB26" s="32" t="s">
        <v>163</v>
      </c>
      <c r="AO26" s="32" t="s">
        <v>162</v>
      </c>
      <c r="BB26" s="32" t="s">
        <v>321</v>
      </c>
      <c r="BO26" s="32" t="s">
        <v>321</v>
      </c>
    </row>
    <row r="27" spans="15:41" ht="12.75">
      <c r="O27" s="32" t="s">
        <v>161</v>
      </c>
      <c r="AB27" s="32" t="s">
        <v>161</v>
      </c>
      <c r="AO27" s="32" t="s">
        <v>161</v>
      </c>
    </row>
    <row r="31" spans="55:68" ht="12.75">
      <c r="BC31" s="187"/>
      <c r="BP31" s="187"/>
    </row>
    <row r="32" spans="55:68" ht="12.75">
      <c r="BC32" s="187"/>
      <c r="BP32" s="187"/>
    </row>
    <row r="33" spans="55:68" ht="12.75">
      <c r="BC33" s="187"/>
      <c r="BP33" s="187"/>
    </row>
    <row r="34" spans="55:68" ht="12.75">
      <c r="BC34" s="187"/>
      <c r="BP34" s="187"/>
    </row>
    <row r="35" spans="55:68" ht="12.75">
      <c r="BC35" s="187"/>
      <c r="BP35" s="187"/>
    </row>
    <row r="36" spans="55:68" ht="12.75">
      <c r="BC36" s="187"/>
      <c r="BP36" s="187"/>
    </row>
    <row r="37" spans="55:68" ht="12.75">
      <c r="BC37" s="187"/>
      <c r="BP37" s="187"/>
    </row>
    <row r="38" spans="55:68" ht="12.75">
      <c r="BC38" s="187"/>
      <c r="BP38" s="187"/>
    </row>
    <row r="39" spans="55:68" ht="12.75">
      <c r="BC39" s="187"/>
      <c r="BP39" s="187"/>
    </row>
    <row r="40" spans="55:68" ht="12.75">
      <c r="BC40" s="187"/>
      <c r="BP40" s="187"/>
    </row>
    <row r="41" spans="55:68" ht="12.75">
      <c r="BC41" s="187"/>
      <c r="BP41" s="187"/>
    </row>
    <row r="42" spans="55:68" ht="12.75">
      <c r="BC42" s="187"/>
      <c r="BP42" s="187"/>
    </row>
    <row r="43" spans="55:68" ht="12.75">
      <c r="BC43" s="187"/>
      <c r="BP43" s="187"/>
    </row>
  </sheetData>
  <sheetProtection/>
  <mergeCells count="31">
    <mergeCell ref="L4:M4"/>
    <mergeCell ref="Y4:Z4"/>
    <mergeCell ref="AL4:AM4"/>
    <mergeCell ref="B6:B7"/>
    <mergeCell ref="C6:C7"/>
    <mergeCell ref="D6:H6"/>
    <mergeCell ref="I6:M6"/>
    <mergeCell ref="P6:P7"/>
    <mergeCell ref="O6:O7"/>
    <mergeCell ref="BY4:BZ4"/>
    <mergeCell ref="BO6:BO7"/>
    <mergeCell ref="BP6:BP7"/>
    <mergeCell ref="BQ6:BU6"/>
    <mergeCell ref="BV6:BZ6"/>
    <mergeCell ref="BO3:BZ3"/>
    <mergeCell ref="AB6:AB7"/>
    <mergeCell ref="AC6:AC7"/>
    <mergeCell ref="AY4:AZ4"/>
    <mergeCell ref="AO6:AO7"/>
    <mergeCell ref="AP6:AP7"/>
    <mergeCell ref="AQ6:AU6"/>
    <mergeCell ref="AD6:AH6"/>
    <mergeCell ref="AI6:AM6"/>
    <mergeCell ref="Q6:U6"/>
    <mergeCell ref="V6:Z6"/>
    <mergeCell ref="BL4:BM4"/>
    <mergeCell ref="BB6:BB7"/>
    <mergeCell ref="BC6:BC7"/>
    <mergeCell ref="BD6:BH6"/>
    <mergeCell ref="BI6:BM6"/>
    <mergeCell ref="AV6:AZ6"/>
  </mergeCells>
  <printOptions/>
  <pageMargins left="0.7874015748031497" right="0" top="0.42" bottom="0.984251968503937" header="0.27" footer="0.5118110236220472"/>
  <pageSetup horizontalDpi="600" verticalDpi="600" orientation="landscape" paperSize="9" r:id="rId3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Z45"/>
  <sheetViews>
    <sheetView zoomScalePageLayoutView="0" workbookViewId="0" topLeftCell="A2">
      <selection activeCell="BV17" sqref="BV17"/>
    </sheetView>
  </sheetViews>
  <sheetFormatPr defaultColWidth="46.875" defaultRowHeight="12.75"/>
  <cols>
    <col min="1" max="1" width="3.00390625" style="32" customWidth="1"/>
    <col min="2" max="2" width="16.625" style="32" hidden="1" customWidth="1"/>
    <col min="3" max="3" width="46.875" style="32" hidden="1" customWidth="1"/>
    <col min="4" max="4" width="14.25390625" style="32" hidden="1" customWidth="1"/>
    <col min="5" max="5" width="11.375" style="32" hidden="1" customWidth="1"/>
    <col min="6" max="6" width="14.75390625" style="32" hidden="1" customWidth="1"/>
    <col min="7" max="7" width="16.25390625" style="32" hidden="1" customWidth="1"/>
    <col min="8" max="9" width="12.75390625" style="32" hidden="1" customWidth="1"/>
    <col min="10" max="10" width="14.00390625" style="32" hidden="1" customWidth="1"/>
    <col min="11" max="11" width="9.625" style="32" hidden="1" customWidth="1"/>
    <col min="12" max="12" width="12.625" style="32" hidden="1" customWidth="1"/>
    <col min="13" max="13" width="16.875" style="32" hidden="1" customWidth="1"/>
    <col min="14" max="53" width="46.875" style="32" hidden="1" customWidth="1"/>
    <col min="54" max="54" width="8.25390625" style="32" hidden="1" customWidth="1"/>
    <col min="55" max="55" width="43.75390625" style="32" hidden="1" customWidth="1"/>
    <col min="56" max="56" width="10.25390625" style="32" hidden="1" customWidth="1"/>
    <col min="57" max="57" width="9.625" style="32" hidden="1" customWidth="1"/>
    <col min="58" max="58" width="6.875" style="32" hidden="1" customWidth="1"/>
    <col min="59" max="59" width="9.625" style="32" hidden="1" customWidth="1"/>
    <col min="60" max="60" width="7.125" style="32" hidden="1" customWidth="1"/>
    <col min="61" max="61" width="10.375" style="32" hidden="1" customWidth="1"/>
    <col min="62" max="62" width="9.25390625" style="32" hidden="1" customWidth="1"/>
    <col min="63" max="63" width="7.125" style="32" hidden="1" customWidth="1"/>
    <col min="64" max="64" width="9.625" style="32" hidden="1" customWidth="1"/>
    <col min="65" max="65" width="7.125" style="32" hidden="1" customWidth="1"/>
    <col min="66" max="66" width="0" style="32" hidden="1" customWidth="1"/>
    <col min="67" max="67" width="8.25390625" style="32" customWidth="1"/>
    <col min="68" max="68" width="43.75390625" style="32" customWidth="1"/>
    <col min="69" max="69" width="10.25390625" style="32" hidden="1" customWidth="1"/>
    <col min="70" max="70" width="9.625" style="32" hidden="1" customWidth="1"/>
    <col min="71" max="71" width="6.875" style="32" hidden="1" customWidth="1"/>
    <col min="72" max="72" width="9.625" style="32" hidden="1" customWidth="1"/>
    <col min="73" max="73" width="7.125" style="32" hidden="1" customWidth="1"/>
    <col min="74" max="74" width="10.375" style="32" customWidth="1"/>
    <col min="75" max="75" width="9.25390625" style="32" customWidth="1"/>
    <col min="76" max="76" width="7.125" style="32" customWidth="1"/>
    <col min="77" max="77" width="9.625" style="32" customWidth="1"/>
    <col min="78" max="78" width="7.125" style="32" customWidth="1"/>
    <col min="79" max="16384" width="46.875" style="32" customWidth="1"/>
  </cols>
  <sheetData>
    <row r="1" spans="10:75" ht="12.75" hidden="1">
      <c r="J1" s="32" t="s">
        <v>31</v>
      </c>
      <c r="W1" s="32" t="s">
        <v>31</v>
      </c>
      <c r="AJ1" s="32" t="s">
        <v>31</v>
      </c>
      <c r="AW1" s="32" t="s">
        <v>31</v>
      </c>
      <c r="BJ1" s="32" t="s">
        <v>31</v>
      </c>
      <c r="BW1" s="32" t="s">
        <v>31</v>
      </c>
    </row>
    <row r="2" spans="10:75" ht="12.75">
      <c r="J2" s="32" t="s">
        <v>32</v>
      </c>
      <c r="W2" s="32" t="s">
        <v>58</v>
      </c>
      <c r="AJ2" s="32" t="s">
        <v>56</v>
      </c>
      <c r="AW2" s="32" t="s">
        <v>54</v>
      </c>
      <c r="BJ2" s="32" t="s">
        <v>60</v>
      </c>
      <c r="BW2" s="32" t="s">
        <v>60</v>
      </c>
    </row>
    <row r="3" spans="13:52" ht="12.75">
      <c r="M3" s="44"/>
      <c r="Z3" s="44"/>
      <c r="AM3" s="44"/>
      <c r="AY3" s="197"/>
      <c r="AZ3" s="197"/>
    </row>
    <row r="4" spans="2:78" ht="27.75" customHeight="1">
      <c r="B4" s="198" t="s">
        <v>33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O4" s="198" t="s">
        <v>59</v>
      </c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B4" s="198" t="s">
        <v>57</v>
      </c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O4" s="198" t="s">
        <v>55</v>
      </c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B4" s="193" t="s">
        <v>61</v>
      </c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O4" s="193" t="s">
        <v>334</v>
      </c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</row>
    <row r="5" spans="6:78" ht="13.5" thickBot="1">
      <c r="F5" s="44"/>
      <c r="K5" s="44"/>
      <c r="L5" s="32" t="s">
        <v>34</v>
      </c>
      <c r="S5" s="45"/>
      <c r="W5" s="44"/>
      <c r="Y5" s="32" t="s">
        <v>34</v>
      </c>
      <c r="AF5" s="44"/>
      <c r="AJ5" s="44"/>
      <c r="AL5" s="32" t="s">
        <v>34</v>
      </c>
      <c r="AR5" s="44"/>
      <c r="AW5" s="44"/>
      <c r="AY5" s="32" t="s">
        <v>34</v>
      </c>
      <c r="BL5" s="194" t="s">
        <v>34</v>
      </c>
      <c r="BM5" s="194"/>
      <c r="BY5" s="194" t="s">
        <v>34</v>
      </c>
      <c r="BZ5" s="194"/>
    </row>
    <row r="6" spans="2:78" ht="12.75">
      <c r="B6" s="195" t="s">
        <v>35</v>
      </c>
      <c r="C6" s="200" t="s">
        <v>3</v>
      </c>
      <c r="D6" s="201" t="s">
        <v>4</v>
      </c>
      <c r="E6" s="202"/>
      <c r="F6" s="202"/>
      <c r="G6" s="202"/>
      <c r="H6" s="203"/>
      <c r="I6" s="201" t="s">
        <v>5</v>
      </c>
      <c r="J6" s="202"/>
      <c r="K6" s="202"/>
      <c r="L6" s="202"/>
      <c r="M6" s="203"/>
      <c r="O6" s="195" t="s">
        <v>35</v>
      </c>
      <c r="P6" s="200" t="s">
        <v>3</v>
      </c>
      <c r="Q6" s="201" t="s">
        <v>4</v>
      </c>
      <c r="R6" s="202"/>
      <c r="S6" s="202"/>
      <c r="T6" s="202"/>
      <c r="U6" s="203"/>
      <c r="V6" s="199" t="s">
        <v>5</v>
      </c>
      <c r="W6" s="196"/>
      <c r="X6" s="196"/>
      <c r="Y6" s="196"/>
      <c r="Z6" s="196"/>
      <c r="AB6" s="195" t="s">
        <v>35</v>
      </c>
      <c r="AC6" s="200" t="s">
        <v>3</v>
      </c>
      <c r="AD6" s="201" t="s">
        <v>4</v>
      </c>
      <c r="AE6" s="202"/>
      <c r="AF6" s="202"/>
      <c r="AG6" s="202"/>
      <c r="AH6" s="203"/>
      <c r="AI6" s="199" t="s">
        <v>5</v>
      </c>
      <c r="AJ6" s="196"/>
      <c r="AK6" s="196"/>
      <c r="AL6" s="196"/>
      <c r="AM6" s="196"/>
      <c r="AO6" s="195" t="s">
        <v>35</v>
      </c>
      <c r="AP6" s="200" t="s">
        <v>3</v>
      </c>
      <c r="AQ6" s="201" t="s">
        <v>4</v>
      </c>
      <c r="AR6" s="202"/>
      <c r="AS6" s="202"/>
      <c r="AT6" s="202"/>
      <c r="AU6" s="203"/>
      <c r="AV6" s="201" t="s">
        <v>5</v>
      </c>
      <c r="AW6" s="202"/>
      <c r="AX6" s="202"/>
      <c r="AY6" s="202"/>
      <c r="AZ6" s="203"/>
      <c r="BB6" s="195" t="s">
        <v>35</v>
      </c>
      <c r="BC6" s="196" t="s">
        <v>3</v>
      </c>
      <c r="BD6" s="190" t="s">
        <v>324</v>
      </c>
      <c r="BE6" s="190"/>
      <c r="BF6" s="190"/>
      <c r="BG6" s="190"/>
      <c r="BH6" s="190"/>
      <c r="BI6" s="190" t="s">
        <v>325</v>
      </c>
      <c r="BJ6" s="190"/>
      <c r="BK6" s="190"/>
      <c r="BL6" s="190"/>
      <c r="BM6" s="190"/>
      <c r="BO6" s="195" t="s">
        <v>35</v>
      </c>
      <c r="BP6" s="196" t="s">
        <v>3</v>
      </c>
      <c r="BQ6" s="190" t="s">
        <v>332</v>
      </c>
      <c r="BR6" s="190"/>
      <c r="BS6" s="190"/>
      <c r="BT6" s="190"/>
      <c r="BU6" s="190"/>
      <c r="BV6" s="190" t="s">
        <v>338</v>
      </c>
      <c r="BW6" s="190"/>
      <c r="BX6" s="190"/>
      <c r="BY6" s="190"/>
      <c r="BZ6" s="190"/>
    </row>
    <row r="7" spans="2:78" ht="12.75">
      <c r="B7" s="195"/>
      <c r="C7" s="200"/>
      <c r="D7" s="49" t="s">
        <v>6</v>
      </c>
      <c r="E7" s="35" t="s">
        <v>7</v>
      </c>
      <c r="F7" s="35" t="s">
        <v>8</v>
      </c>
      <c r="G7" s="35" t="s">
        <v>36</v>
      </c>
      <c r="H7" s="18" t="s">
        <v>10</v>
      </c>
      <c r="I7" s="49" t="s">
        <v>6</v>
      </c>
      <c r="J7" s="35" t="s">
        <v>7</v>
      </c>
      <c r="K7" s="35" t="s">
        <v>8</v>
      </c>
      <c r="L7" s="35" t="s">
        <v>36</v>
      </c>
      <c r="M7" s="18" t="s">
        <v>10</v>
      </c>
      <c r="O7" s="195"/>
      <c r="P7" s="200"/>
      <c r="Q7" s="49" t="s">
        <v>6</v>
      </c>
      <c r="R7" s="35" t="s">
        <v>7</v>
      </c>
      <c r="S7" s="35" t="s">
        <v>8</v>
      </c>
      <c r="T7" s="35" t="s">
        <v>36</v>
      </c>
      <c r="U7" s="18" t="s">
        <v>10</v>
      </c>
      <c r="V7" s="50" t="s">
        <v>6</v>
      </c>
      <c r="W7" s="35" t="s">
        <v>7</v>
      </c>
      <c r="X7" s="35" t="s">
        <v>8</v>
      </c>
      <c r="Y7" s="35" t="s">
        <v>36</v>
      </c>
      <c r="Z7" s="35" t="s">
        <v>10</v>
      </c>
      <c r="AB7" s="195"/>
      <c r="AC7" s="200"/>
      <c r="AD7" s="49" t="s">
        <v>6</v>
      </c>
      <c r="AE7" s="35" t="s">
        <v>7</v>
      </c>
      <c r="AF7" s="35" t="s">
        <v>8</v>
      </c>
      <c r="AG7" s="35" t="s">
        <v>36</v>
      </c>
      <c r="AH7" s="18" t="s">
        <v>10</v>
      </c>
      <c r="AI7" s="50" t="s">
        <v>6</v>
      </c>
      <c r="AJ7" s="35" t="s">
        <v>7</v>
      </c>
      <c r="AK7" s="35" t="s">
        <v>8</v>
      </c>
      <c r="AL7" s="35" t="s">
        <v>36</v>
      </c>
      <c r="AM7" s="35" t="s">
        <v>10</v>
      </c>
      <c r="AO7" s="195"/>
      <c r="AP7" s="200"/>
      <c r="AQ7" s="51" t="s">
        <v>6</v>
      </c>
      <c r="AR7" s="48" t="s">
        <v>7</v>
      </c>
      <c r="AS7" s="48" t="s">
        <v>8</v>
      </c>
      <c r="AT7" s="48" t="s">
        <v>36</v>
      </c>
      <c r="AU7" s="52" t="s">
        <v>10</v>
      </c>
      <c r="AV7" s="51" t="s">
        <v>6</v>
      </c>
      <c r="AW7" s="48" t="s">
        <v>7</v>
      </c>
      <c r="AX7" s="48" t="s">
        <v>8</v>
      </c>
      <c r="AY7" s="48" t="s">
        <v>36</v>
      </c>
      <c r="AZ7" s="52" t="s">
        <v>10</v>
      </c>
      <c r="BB7" s="195"/>
      <c r="BC7" s="196"/>
      <c r="BD7" s="48" t="s">
        <v>6</v>
      </c>
      <c r="BE7" s="48" t="s">
        <v>7</v>
      </c>
      <c r="BF7" s="48" t="s">
        <v>216</v>
      </c>
      <c r="BG7" s="48" t="s">
        <v>186</v>
      </c>
      <c r="BH7" s="48" t="s">
        <v>10</v>
      </c>
      <c r="BI7" s="48" t="s">
        <v>6</v>
      </c>
      <c r="BJ7" s="48" t="s">
        <v>7</v>
      </c>
      <c r="BK7" s="48" t="s">
        <v>216</v>
      </c>
      <c r="BL7" s="48" t="s">
        <v>186</v>
      </c>
      <c r="BM7" s="48" t="s">
        <v>10</v>
      </c>
      <c r="BO7" s="195"/>
      <c r="BP7" s="196"/>
      <c r="BQ7" s="48" t="s">
        <v>6</v>
      </c>
      <c r="BR7" s="48" t="s">
        <v>7</v>
      </c>
      <c r="BS7" s="48" t="s">
        <v>216</v>
      </c>
      <c r="BT7" s="48" t="s">
        <v>186</v>
      </c>
      <c r="BU7" s="48" t="s">
        <v>10</v>
      </c>
      <c r="BV7" s="48" t="s">
        <v>6</v>
      </c>
      <c r="BW7" s="48" t="s">
        <v>7</v>
      </c>
      <c r="BX7" s="48" t="s">
        <v>216</v>
      </c>
      <c r="BY7" s="48" t="s">
        <v>186</v>
      </c>
      <c r="BZ7" s="48" t="s">
        <v>10</v>
      </c>
    </row>
    <row r="8" spans="2:78" ht="12.75">
      <c r="B8" s="48">
        <v>1</v>
      </c>
      <c r="C8" s="46">
        <v>2</v>
      </c>
      <c r="D8" s="51">
        <v>3</v>
      </c>
      <c r="E8" s="48">
        <v>4</v>
      </c>
      <c r="F8" s="48">
        <v>5</v>
      </c>
      <c r="G8" s="48">
        <v>6</v>
      </c>
      <c r="H8" s="52">
        <v>7</v>
      </c>
      <c r="I8" s="51">
        <v>8</v>
      </c>
      <c r="J8" s="48">
        <v>9</v>
      </c>
      <c r="K8" s="48">
        <v>10</v>
      </c>
      <c r="L8" s="48">
        <v>11</v>
      </c>
      <c r="M8" s="52">
        <v>12</v>
      </c>
      <c r="O8" s="48">
        <v>1</v>
      </c>
      <c r="P8" s="46">
        <v>2</v>
      </c>
      <c r="Q8" s="51">
        <v>3</v>
      </c>
      <c r="R8" s="48">
        <v>4</v>
      </c>
      <c r="S8" s="48">
        <v>5</v>
      </c>
      <c r="T8" s="48">
        <v>6</v>
      </c>
      <c r="U8" s="52">
        <v>7</v>
      </c>
      <c r="V8" s="47">
        <v>8</v>
      </c>
      <c r="W8" s="48">
        <v>9</v>
      </c>
      <c r="X8" s="48">
        <v>10</v>
      </c>
      <c r="Y8" s="48">
        <v>11</v>
      </c>
      <c r="Z8" s="48">
        <v>12</v>
      </c>
      <c r="AB8" s="48">
        <v>1</v>
      </c>
      <c r="AC8" s="46">
        <v>2</v>
      </c>
      <c r="AD8" s="51">
        <v>3</v>
      </c>
      <c r="AE8" s="48">
        <v>4</v>
      </c>
      <c r="AF8" s="48">
        <v>5</v>
      </c>
      <c r="AG8" s="48">
        <v>6</v>
      </c>
      <c r="AH8" s="52">
        <v>7</v>
      </c>
      <c r="AI8" s="47">
        <v>8</v>
      </c>
      <c r="AJ8" s="48">
        <v>9</v>
      </c>
      <c r="AK8" s="48">
        <v>10</v>
      </c>
      <c r="AL8" s="48">
        <v>11</v>
      </c>
      <c r="AM8" s="48">
        <v>12</v>
      </c>
      <c r="AO8" s="48">
        <v>1</v>
      </c>
      <c r="AP8" s="46">
        <v>2</v>
      </c>
      <c r="AQ8" s="51">
        <v>3</v>
      </c>
      <c r="AR8" s="48">
        <v>4</v>
      </c>
      <c r="AS8" s="48">
        <v>5</v>
      </c>
      <c r="AT8" s="48">
        <v>6</v>
      </c>
      <c r="AU8" s="52">
        <v>7</v>
      </c>
      <c r="AV8" s="51">
        <v>8</v>
      </c>
      <c r="AW8" s="48">
        <v>9</v>
      </c>
      <c r="AX8" s="48">
        <v>10</v>
      </c>
      <c r="AY8" s="48">
        <v>11</v>
      </c>
      <c r="AZ8" s="52">
        <v>12</v>
      </c>
      <c r="BB8" s="48">
        <v>1</v>
      </c>
      <c r="BC8" s="48">
        <v>2</v>
      </c>
      <c r="BD8" s="48">
        <v>3</v>
      </c>
      <c r="BE8" s="48">
        <v>4</v>
      </c>
      <c r="BF8" s="48">
        <v>5</v>
      </c>
      <c r="BG8" s="48">
        <v>6</v>
      </c>
      <c r="BH8" s="48">
        <v>7</v>
      </c>
      <c r="BI8" s="48">
        <v>8</v>
      </c>
      <c r="BJ8" s="48">
        <v>9</v>
      </c>
      <c r="BK8" s="48">
        <v>10</v>
      </c>
      <c r="BL8" s="48">
        <v>11</v>
      </c>
      <c r="BM8" s="48">
        <v>12</v>
      </c>
      <c r="BO8" s="48">
        <v>1</v>
      </c>
      <c r="BP8" s="48">
        <v>2</v>
      </c>
      <c r="BQ8" s="48">
        <v>3</v>
      </c>
      <c r="BR8" s="48">
        <v>4</v>
      </c>
      <c r="BS8" s="48">
        <v>5</v>
      </c>
      <c r="BT8" s="48">
        <v>6</v>
      </c>
      <c r="BU8" s="48">
        <v>7</v>
      </c>
      <c r="BV8" s="48">
        <v>8</v>
      </c>
      <c r="BW8" s="48">
        <v>9</v>
      </c>
      <c r="BX8" s="48">
        <v>10</v>
      </c>
      <c r="BY8" s="48">
        <v>11</v>
      </c>
      <c r="BZ8" s="48">
        <v>12</v>
      </c>
    </row>
    <row r="9" spans="2:78" ht="12.75">
      <c r="B9" s="35"/>
      <c r="C9" s="53"/>
      <c r="D9" s="49"/>
      <c r="E9" s="35"/>
      <c r="F9" s="35"/>
      <c r="G9" s="35"/>
      <c r="H9" s="18"/>
      <c r="I9" s="49"/>
      <c r="J9" s="35"/>
      <c r="K9" s="35"/>
      <c r="L9" s="35"/>
      <c r="M9" s="18"/>
      <c r="O9" s="35"/>
      <c r="P9" s="53"/>
      <c r="Q9" s="49"/>
      <c r="R9" s="35"/>
      <c r="S9" s="35"/>
      <c r="T9" s="35"/>
      <c r="U9" s="18"/>
      <c r="V9" s="50"/>
      <c r="W9" s="35"/>
      <c r="X9" s="35"/>
      <c r="Y9" s="35"/>
      <c r="Z9" s="35"/>
      <c r="AB9" s="35"/>
      <c r="AC9" s="53"/>
      <c r="AD9" s="49"/>
      <c r="AE9" s="35"/>
      <c r="AF9" s="35"/>
      <c r="AG9" s="35"/>
      <c r="AH9" s="18"/>
      <c r="AI9" s="50"/>
      <c r="AJ9" s="35"/>
      <c r="AK9" s="35"/>
      <c r="AL9" s="35"/>
      <c r="AM9" s="35"/>
      <c r="AO9" s="35"/>
      <c r="AP9" s="53"/>
      <c r="AQ9" s="49"/>
      <c r="AR9" s="35"/>
      <c r="AS9" s="35"/>
      <c r="AT9" s="35"/>
      <c r="AU9" s="18"/>
      <c r="AV9" s="49"/>
      <c r="AW9" s="35"/>
      <c r="AX9" s="35"/>
      <c r="AY9" s="35"/>
      <c r="AZ9" s="18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</row>
    <row r="10" spans="2:78" ht="25.5">
      <c r="B10" s="48">
        <v>1</v>
      </c>
      <c r="C10" s="17" t="s">
        <v>37</v>
      </c>
      <c r="D10" s="21">
        <v>282.026</v>
      </c>
      <c r="E10" s="1">
        <f>D10</f>
        <v>282.026</v>
      </c>
      <c r="F10" s="35"/>
      <c r="G10" s="1">
        <f>G12</f>
        <v>279.68600000000004</v>
      </c>
      <c r="H10" s="54">
        <f>H12</f>
        <v>0</v>
      </c>
      <c r="I10" s="21">
        <v>296.218</v>
      </c>
      <c r="J10" s="1">
        <f>I10</f>
        <v>296.218</v>
      </c>
      <c r="K10" s="35"/>
      <c r="L10" s="1">
        <f>L12</f>
        <v>296.218</v>
      </c>
      <c r="M10" s="55">
        <f>M12</f>
        <v>0</v>
      </c>
      <c r="O10" s="48">
        <v>1</v>
      </c>
      <c r="P10" s="17" t="s">
        <v>37</v>
      </c>
      <c r="Q10" s="21">
        <v>222.81</v>
      </c>
      <c r="R10" s="1">
        <f>Q10</f>
        <v>222.81</v>
      </c>
      <c r="S10" s="35"/>
      <c r="T10" s="1">
        <f>T12</f>
        <v>221.264</v>
      </c>
      <c r="U10" s="56">
        <f>U12</f>
        <v>0</v>
      </c>
      <c r="V10" s="57">
        <v>209.81</v>
      </c>
      <c r="W10" s="1">
        <f>V10</f>
        <v>209.81</v>
      </c>
      <c r="X10" s="35"/>
      <c r="Y10" s="1">
        <f>Y12</f>
        <v>209.81</v>
      </c>
      <c r="Z10" s="58">
        <f>Z12</f>
        <v>0</v>
      </c>
      <c r="AB10" s="48">
        <v>1</v>
      </c>
      <c r="AC10" s="17" t="s">
        <v>37</v>
      </c>
      <c r="AD10" s="21">
        <v>273.86</v>
      </c>
      <c r="AE10" s="1">
        <f>AD10</f>
        <v>273.86</v>
      </c>
      <c r="AF10" s="1"/>
      <c r="AG10" s="1">
        <f>AG12</f>
        <v>271.374</v>
      </c>
      <c r="AH10" s="56">
        <f>AH12</f>
        <v>0</v>
      </c>
      <c r="AI10" s="57">
        <v>266.13</v>
      </c>
      <c r="AJ10" s="1">
        <f>AI10</f>
        <v>266.13</v>
      </c>
      <c r="AK10" s="35"/>
      <c r="AL10" s="1">
        <f>AL12</f>
        <v>266.13</v>
      </c>
      <c r="AM10" s="58">
        <f>AM12</f>
        <v>0</v>
      </c>
      <c r="AO10" s="48">
        <v>1</v>
      </c>
      <c r="AP10" s="17" t="s">
        <v>37</v>
      </c>
      <c r="AQ10" s="21">
        <v>85.144</v>
      </c>
      <c r="AR10" s="1">
        <f>AR18</f>
        <v>18.823</v>
      </c>
      <c r="AS10" s="1"/>
      <c r="AT10" s="1">
        <f>AT12+AT17</f>
        <v>85.144</v>
      </c>
      <c r="AU10" s="56">
        <f>AU12</f>
        <v>0</v>
      </c>
      <c r="AV10" s="21">
        <v>62.056</v>
      </c>
      <c r="AW10" s="1">
        <f>AW18</f>
        <v>8.778</v>
      </c>
      <c r="AX10" s="35"/>
      <c r="AY10" s="35">
        <f>AY12+AY17</f>
        <v>62.056</v>
      </c>
      <c r="AZ10" s="55">
        <f>AZ12</f>
        <v>0</v>
      </c>
      <c r="BB10" s="48">
        <v>1</v>
      </c>
      <c r="BC10" s="28" t="s">
        <v>37</v>
      </c>
      <c r="BD10" s="59">
        <v>1559.252</v>
      </c>
      <c r="BE10" s="59">
        <f>BE18</f>
        <v>1517.827</v>
      </c>
      <c r="BF10" s="59"/>
      <c r="BG10" s="59">
        <f>BG12+BG17</f>
        <v>1559.252</v>
      </c>
      <c r="BH10" s="60"/>
      <c r="BI10" s="59">
        <v>1516.175</v>
      </c>
      <c r="BJ10" s="59">
        <f>BJ18</f>
        <v>1491.69</v>
      </c>
      <c r="BK10" s="59"/>
      <c r="BL10" s="59">
        <f>BL12+BL17</f>
        <v>1516.175</v>
      </c>
      <c r="BM10" s="60">
        <f>M10+Z10+AM10+AZ10</f>
        <v>0</v>
      </c>
      <c r="BO10" s="48">
        <v>1</v>
      </c>
      <c r="BP10" s="28" t="s">
        <v>37</v>
      </c>
      <c r="BQ10" s="59">
        <v>1392.7653</v>
      </c>
      <c r="BR10" s="59">
        <f>BR18</f>
        <v>1372.5304</v>
      </c>
      <c r="BS10" s="59"/>
      <c r="BT10" s="59">
        <f>BT12+BT17</f>
        <v>1392.7653</v>
      </c>
      <c r="BU10" s="60"/>
      <c r="BV10" s="59">
        <v>1471.346514</v>
      </c>
      <c r="BW10" s="59">
        <f>BY14</f>
        <v>1471.301634</v>
      </c>
      <c r="BX10" s="59"/>
      <c r="BY10" s="59">
        <f>BY12+BY17</f>
        <v>1471.301634</v>
      </c>
      <c r="BZ10" s="60">
        <f>Z10+AM10+AZ10+BM10</f>
        <v>0</v>
      </c>
    </row>
    <row r="11" spans="2:78" ht="12.75">
      <c r="B11" s="48"/>
      <c r="C11" s="17" t="s">
        <v>178</v>
      </c>
      <c r="D11" s="21"/>
      <c r="E11" s="1"/>
      <c r="F11" s="35"/>
      <c r="G11" s="1"/>
      <c r="H11" s="55"/>
      <c r="I11" s="49"/>
      <c r="J11" s="1"/>
      <c r="K11" s="35"/>
      <c r="L11" s="35"/>
      <c r="M11" s="55"/>
      <c r="O11" s="48"/>
      <c r="P11" s="17" t="s">
        <v>178</v>
      </c>
      <c r="Q11" s="21"/>
      <c r="R11" s="1"/>
      <c r="S11" s="35"/>
      <c r="T11" s="1"/>
      <c r="U11" s="18"/>
      <c r="V11" s="57"/>
      <c r="W11" s="1"/>
      <c r="X11" s="35"/>
      <c r="Y11" s="35"/>
      <c r="Z11" s="58"/>
      <c r="AB11" s="48"/>
      <c r="AC11" s="17" t="s">
        <v>178</v>
      </c>
      <c r="AD11" s="21"/>
      <c r="AE11" s="1"/>
      <c r="AF11" s="1"/>
      <c r="AG11" s="1"/>
      <c r="AH11" s="56"/>
      <c r="AI11" s="57"/>
      <c r="AJ11" s="1"/>
      <c r="AK11" s="35"/>
      <c r="AL11" s="35"/>
      <c r="AM11" s="58"/>
      <c r="AO11" s="48"/>
      <c r="AP11" s="17" t="s">
        <v>178</v>
      </c>
      <c r="AQ11" s="21"/>
      <c r="AR11" s="1"/>
      <c r="AS11" s="1"/>
      <c r="AT11" s="1"/>
      <c r="AU11" s="56"/>
      <c r="AV11" s="21"/>
      <c r="AW11" s="1"/>
      <c r="AX11" s="35"/>
      <c r="AY11" s="35"/>
      <c r="AZ11" s="55"/>
      <c r="BB11" s="48"/>
      <c r="BC11" s="28" t="s">
        <v>178</v>
      </c>
      <c r="BD11" s="59"/>
      <c r="BE11" s="59"/>
      <c r="BF11" s="59"/>
      <c r="BG11" s="59"/>
      <c r="BH11" s="60"/>
      <c r="BI11" s="59"/>
      <c r="BJ11" s="59"/>
      <c r="BK11" s="59"/>
      <c r="BL11" s="59"/>
      <c r="BM11" s="60"/>
      <c r="BO11" s="48"/>
      <c r="BP11" s="28" t="s">
        <v>178</v>
      </c>
      <c r="BQ11" s="59"/>
      <c r="BR11" s="59"/>
      <c r="BS11" s="59"/>
      <c r="BT11" s="59"/>
      <c r="BU11" s="60"/>
      <c r="BV11" s="59"/>
      <c r="BW11" s="59"/>
      <c r="BX11" s="59"/>
      <c r="BY11" s="59"/>
      <c r="BZ11" s="60"/>
    </row>
    <row r="12" spans="2:78" ht="12.75">
      <c r="B12" s="61" t="s">
        <v>12</v>
      </c>
      <c r="C12" s="53" t="s">
        <v>38</v>
      </c>
      <c r="D12" s="21"/>
      <c r="E12" s="1"/>
      <c r="F12" s="35"/>
      <c r="G12" s="1">
        <f>G14</f>
        <v>279.68600000000004</v>
      </c>
      <c r="H12" s="54">
        <f>H16</f>
        <v>0</v>
      </c>
      <c r="I12" s="21"/>
      <c r="J12" s="1"/>
      <c r="K12" s="35"/>
      <c r="L12" s="1">
        <f>L14</f>
        <v>296.218</v>
      </c>
      <c r="M12" s="55">
        <f>M16</f>
        <v>0</v>
      </c>
      <c r="O12" s="61" t="s">
        <v>12</v>
      </c>
      <c r="P12" s="53" t="s">
        <v>38</v>
      </c>
      <c r="Q12" s="21"/>
      <c r="R12" s="1"/>
      <c r="S12" s="35"/>
      <c r="T12" s="1">
        <f>T14</f>
        <v>221.264</v>
      </c>
      <c r="U12" s="56">
        <f>U16</f>
        <v>0</v>
      </c>
      <c r="V12" s="57"/>
      <c r="W12" s="1"/>
      <c r="X12" s="35"/>
      <c r="Y12" s="1">
        <f>Y14</f>
        <v>209.81</v>
      </c>
      <c r="Z12" s="58">
        <f>Z16</f>
        <v>0</v>
      </c>
      <c r="AB12" s="61" t="s">
        <v>12</v>
      </c>
      <c r="AC12" s="53" t="s">
        <v>38</v>
      </c>
      <c r="AD12" s="21"/>
      <c r="AE12" s="1"/>
      <c r="AF12" s="1"/>
      <c r="AG12" s="1">
        <f>AG14</f>
        <v>271.374</v>
      </c>
      <c r="AH12" s="56">
        <f>AH16</f>
        <v>0</v>
      </c>
      <c r="AI12" s="57"/>
      <c r="AJ12" s="1"/>
      <c r="AK12" s="35"/>
      <c r="AL12" s="1">
        <f>AL14</f>
        <v>266.13</v>
      </c>
      <c r="AM12" s="58">
        <f>AM16</f>
        <v>0</v>
      </c>
      <c r="AO12" s="61" t="s">
        <v>12</v>
      </c>
      <c r="AP12" s="53" t="s">
        <v>38</v>
      </c>
      <c r="AQ12" s="21"/>
      <c r="AR12" s="1"/>
      <c r="AS12" s="35"/>
      <c r="AT12" s="35">
        <f>AT14</f>
        <v>18.823</v>
      </c>
      <c r="AU12" s="18">
        <f>AU16</f>
        <v>0</v>
      </c>
      <c r="AV12" s="21"/>
      <c r="AW12" s="1"/>
      <c r="AX12" s="35"/>
      <c r="AY12" s="1">
        <f>AY14</f>
        <v>8.778</v>
      </c>
      <c r="AZ12" s="55">
        <f>AZ16</f>
        <v>0</v>
      </c>
      <c r="BB12" s="61" t="s">
        <v>12</v>
      </c>
      <c r="BC12" s="35" t="s">
        <v>38</v>
      </c>
      <c r="BD12" s="59"/>
      <c r="BE12" s="59"/>
      <c r="BF12" s="59"/>
      <c r="BG12" s="59">
        <f>BG14</f>
        <v>1517.827</v>
      </c>
      <c r="BH12" s="60"/>
      <c r="BI12" s="59"/>
      <c r="BJ12" s="59"/>
      <c r="BK12" s="59"/>
      <c r="BL12" s="59">
        <f>BL14</f>
        <v>1491.69</v>
      </c>
      <c r="BM12" s="60">
        <f>M12+Z12+AM12+AZ12</f>
        <v>0</v>
      </c>
      <c r="BO12" s="61" t="s">
        <v>12</v>
      </c>
      <c r="BP12" s="35" t="s">
        <v>38</v>
      </c>
      <c r="BQ12" s="59"/>
      <c r="BR12" s="59"/>
      <c r="BS12" s="59"/>
      <c r="BT12" s="59">
        <f>BT14</f>
        <v>1372.5304</v>
      </c>
      <c r="BU12" s="60"/>
      <c r="BV12" s="59"/>
      <c r="BW12" s="59"/>
      <c r="BX12" s="59"/>
      <c r="BY12" s="59">
        <f>BY14</f>
        <v>1471.301634</v>
      </c>
      <c r="BZ12" s="60">
        <f>Z12+AM12+AZ12+BM12</f>
        <v>0</v>
      </c>
    </row>
    <row r="13" spans="3:78" ht="12.75">
      <c r="C13" s="53" t="s">
        <v>39</v>
      </c>
      <c r="D13" s="49"/>
      <c r="E13" s="1"/>
      <c r="F13" s="35"/>
      <c r="G13" s="35"/>
      <c r="H13" s="55"/>
      <c r="I13" s="49"/>
      <c r="J13" s="35"/>
      <c r="K13" s="35"/>
      <c r="L13" s="35"/>
      <c r="M13" s="55"/>
      <c r="P13" s="53" t="s">
        <v>39</v>
      </c>
      <c r="Q13" s="21"/>
      <c r="R13" s="1"/>
      <c r="S13" s="35"/>
      <c r="T13" s="35"/>
      <c r="U13" s="18"/>
      <c r="V13" s="50"/>
      <c r="W13" s="35"/>
      <c r="X13" s="35"/>
      <c r="Y13" s="35"/>
      <c r="Z13" s="58"/>
      <c r="AB13" s="35"/>
      <c r="AC13" s="53" t="s">
        <v>39</v>
      </c>
      <c r="AD13" s="21"/>
      <c r="AE13" s="1"/>
      <c r="AF13" s="1"/>
      <c r="AG13" s="1"/>
      <c r="AH13" s="56"/>
      <c r="AI13" s="57"/>
      <c r="AJ13" s="1"/>
      <c r="AK13" s="35"/>
      <c r="AL13" s="35"/>
      <c r="AM13" s="58"/>
      <c r="AP13" s="53" t="s">
        <v>39</v>
      </c>
      <c r="AQ13" s="49"/>
      <c r="AR13" s="35"/>
      <c r="AS13" s="35"/>
      <c r="AT13" s="35"/>
      <c r="AU13" s="18"/>
      <c r="AV13" s="49"/>
      <c r="AW13" s="35"/>
      <c r="AX13" s="35"/>
      <c r="AY13" s="1"/>
      <c r="AZ13" s="55"/>
      <c r="BB13" s="35"/>
      <c r="BC13" s="35" t="s">
        <v>39</v>
      </c>
      <c r="BD13" s="59"/>
      <c r="BE13" s="59"/>
      <c r="BF13" s="59"/>
      <c r="BG13" s="59"/>
      <c r="BH13" s="60"/>
      <c r="BI13" s="59"/>
      <c r="BJ13" s="59"/>
      <c r="BK13" s="59"/>
      <c r="BL13" s="59"/>
      <c r="BM13" s="60"/>
      <c r="BO13" s="35"/>
      <c r="BP13" s="35" t="s">
        <v>39</v>
      </c>
      <c r="BQ13" s="59"/>
      <c r="BR13" s="59"/>
      <c r="BS13" s="59"/>
      <c r="BT13" s="59"/>
      <c r="BU13" s="60"/>
      <c r="BV13" s="59"/>
      <c r="BW13" s="59"/>
      <c r="BX13" s="59"/>
      <c r="BY13" s="59"/>
      <c r="BZ13" s="60"/>
    </row>
    <row r="14" spans="2:78" ht="12.75">
      <c r="B14" s="48"/>
      <c r="C14" s="53" t="s">
        <v>7</v>
      </c>
      <c r="D14" s="21"/>
      <c r="E14" s="1"/>
      <c r="F14" s="35"/>
      <c r="G14" s="1">
        <f>E18-E20</f>
        <v>279.68600000000004</v>
      </c>
      <c r="H14" s="55"/>
      <c r="I14" s="21"/>
      <c r="J14" s="1"/>
      <c r="K14" s="35"/>
      <c r="L14" s="1">
        <f>J18-J20</f>
        <v>296.218</v>
      </c>
      <c r="M14" s="55"/>
      <c r="O14" s="48"/>
      <c r="P14" s="53" t="s">
        <v>7</v>
      </c>
      <c r="Q14" s="21"/>
      <c r="R14" s="1"/>
      <c r="S14" s="35"/>
      <c r="T14" s="1">
        <f>R18-R20</f>
        <v>221.264</v>
      </c>
      <c r="U14" s="18"/>
      <c r="V14" s="57"/>
      <c r="W14" s="1"/>
      <c r="X14" s="35"/>
      <c r="Y14" s="1">
        <f>W18-W20</f>
        <v>209.81</v>
      </c>
      <c r="Z14" s="58"/>
      <c r="AB14" s="48"/>
      <c r="AC14" s="53" t="s">
        <v>7</v>
      </c>
      <c r="AD14" s="21"/>
      <c r="AE14" s="1"/>
      <c r="AF14" s="1"/>
      <c r="AG14" s="1">
        <f>AE18-AE20</f>
        <v>271.374</v>
      </c>
      <c r="AH14" s="56"/>
      <c r="AI14" s="57"/>
      <c r="AJ14" s="1"/>
      <c r="AK14" s="35"/>
      <c r="AL14" s="1">
        <f>AJ18-AJ20</f>
        <v>266.13</v>
      </c>
      <c r="AM14" s="58"/>
      <c r="AO14" s="48"/>
      <c r="AP14" s="53" t="s">
        <v>7</v>
      </c>
      <c r="AQ14" s="21"/>
      <c r="AR14" s="1"/>
      <c r="AS14" s="35"/>
      <c r="AT14" s="35">
        <f>AR18</f>
        <v>18.823</v>
      </c>
      <c r="AU14" s="18"/>
      <c r="AV14" s="21"/>
      <c r="AW14" s="1"/>
      <c r="AX14" s="35"/>
      <c r="AY14" s="1">
        <f>AW18</f>
        <v>8.778</v>
      </c>
      <c r="AZ14" s="55"/>
      <c r="BB14" s="48"/>
      <c r="BC14" s="35" t="s">
        <v>7</v>
      </c>
      <c r="BD14" s="59"/>
      <c r="BE14" s="59"/>
      <c r="BF14" s="59"/>
      <c r="BG14" s="59">
        <f>BE18</f>
        <v>1517.827</v>
      </c>
      <c r="BH14" s="60"/>
      <c r="BI14" s="59"/>
      <c r="BJ14" s="59"/>
      <c r="BK14" s="59"/>
      <c r="BL14" s="59">
        <f>BJ18-BJ20</f>
        <v>1491.69</v>
      </c>
      <c r="BM14" s="60"/>
      <c r="BO14" s="48"/>
      <c r="BP14" s="35" t="s">
        <v>7</v>
      </c>
      <c r="BQ14" s="59"/>
      <c r="BR14" s="59"/>
      <c r="BS14" s="59"/>
      <c r="BT14" s="59">
        <f>BR18</f>
        <v>1372.5304</v>
      </c>
      <c r="BU14" s="60"/>
      <c r="BV14" s="59"/>
      <c r="BW14" s="59"/>
      <c r="BX14" s="59"/>
      <c r="BY14" s="59">
        <v>1471.301634</v>
      </c>
      <c r="BZ14" s="60"/>
    </row>
    <row r="15" spans="2:78" ht="12.75">
      <c r="B15" s="48"/>
      <c r="C15" s="53" t="s">
        <v>8</v>
      </c>
      <c r="D15" s="49"/>
      <c r="E15" s="1"/>
      <c r="F15" s="35"/>
      <c r="G15" s="35"/>
      <c r="H15" s="55"/>
      <c r="I15" s="49"/>
      <c r="J15" s="35"/>
      <c r="K15" s="35"/>
      <c r="L15" s="35"/>
      <c r="M15" s="55"/>
      <c r="O15" s="48"/>
      <c r="P15" s="53" t="s">
        <v>8</v>
      </c>
      <c r="Q15" s="21"/>
      <c r="R15" s="1"/>
      <c r="S15" s="35"/>
      <c r="T15" s="35"/>
      <c r="U15" s="18"/>
      <c r="V15" s="50"/>
      <c r="W15" s="35"/>
      <c r="X15" s="35"/>
      <c r="Y15" s="35"/>
      <c r="Z15" s="58"/>
      <c r="AB15" s="48"/>
      <c r="AC15" s="53" t="s">
        <v>8</v>
      </c>
      <c r="AD15" s="21"/>
      <c r="AE15" s="1"/>
      <c r="AF15" s="1"/>
      <c r="AG15" s="1"/>
      <c r="AH15" s="56"/>
      <c r="AI15" s="57"/>
      <c r="AJ15" s="1"/>
      <c r="AK15" s="35"/>
      <c r="AL15" s="35"/>
      <c r="AM15" s="58"/>
      <c r="AO15" s="48"/>
      <c r="AP15" s="53" t="s">
        <v>8</v>
      </c>
      <c r="AQ15" s="49"/>
      <c r="AR15" s="35"/>
      <c r="AS15" s="35"/>
      <c r="AT15" s="35"/>
      <c r="AU15" s="18"/>
      <c r="AV15" s="49"/>
      <c r="AW15" s="35"/>
      <c r="AX15" s="35"/>
      <c r="AY15" s="35"/>
      <c r="AZ15" s="55"/>
      <c r="BB15" s="48"/>
      <c r="BC15" s="35" t="s">
        <v>8</v>
      </c>
      <c r="BD15" s="59"/>
      <c r="BE15" s="59"/>
      <c r="BF15" s="59"/>
      <c r="BG15" s="59"/>
      <c r="BH15" s="60"/>
      <c r="BI15" s="59"/>
      <c r="BJ15" s="59"/>
      <c r="BK15" s="59"/>
      <c r="BL15" s="59"/>
      <c r="BM15" s="60"/>
      <c r="BO15" s="48"/>
      <c r="BP15" s="35" t="s">
        <v>8</v>
      </c>
      <c r="BQ15" s="59"/>
      <c r="BR15" s="59"/>
      <c r="BS15" s="59"/>
      <c r="BT15" s="59"/>
      <c r="BU15" s="60"/>
      <c r="BV15" s="59"/>
      <c r="BW15" s="59"/>
      <c r="BX15" s="59"/>
      <c r="BY15" s="59"/>
      <c r="BZ15" s="60"/>
    </row>
    <row r="16" spans="2:78" ht="12.75">
      <c r="B16" s="48"/>
      <c r="C16" s="53" t="s">
        <v>9</v>
      </c>
      <c r="D16" s="49"/>
      <c r="E16" s="1"/>
      <c r="F16" s="35"/>
      <c r="G16" s="35"/>
      <c r="H16" s="54">
        <f>H23</f>
        <v>0</v>
      </c>
      <c r="I16" s="49"/>
      <c r="J16" s="35"/>
      <c r="K16" s="35"/>
      <c r="L16" s="35"/>
      <c r="M16" s="55">
        <f>M23</f>
        <v>0</v>
      </c>
      <c r="O16" s="48"/>
      <c r="P16" s="53" t="s">
        <v>9</v>
      </c>
      <c r="Q16" s="21"/>
      <c r="R16" s="1"/>
      <c r="S16" s="35"/>
      <c r="T16" s="35"/>
      <c r="U16" s="56">
        <f>U23</f>
        <v>0</v>
      </c>
      <c r="V16" s="50"/>
      <c r="W16" s="35"/>
      <c r="X16" s="35"/>
      <c r="Y16" s="35"/>
      <c r="Z16" s="58">
        <f>Z23</f>
        <v>0</v>
      </c>
      <c r="AB16" s="48"/>
      <c r="AC16" s="53" t="s">
        <v>9</v>
      </c>
      <c r="AD16" s="21"/>
      <c r="AE16" s="1"/>
      <c r="AF16" s="1"/>
      <c r="AG16" s="1"/>
      <c r="AH16" s="56">
        <f>AH23</f>
        <v>0</v>
      </c>
      <c r="AI16" s="57"/>
      <c r="AJ16" s="1"/>
      <c r="AK16" s="35"/>
      <c r="AL16" s="35"/>
      <c r="AM16" s="58">
        <f>AM23</f>
        <v>0</v>
      </c>
      <c r="AO16" s="48"/>
      <c r="AP16" s="53" t="s">
        <v>9</v>
      </c>
      <c r="AQ16" s="49"/>
      <c r="AR16" s="35"/>
      <c r="AS16" s="35"/>
      <c r="AT16" s="35"/>
      <c r="AU16" s="18">
        <f>AU23</f>
        <v>0</v>
      </c>
      <c r="AV16" s="49"/>
      <c r="AW16" s="35"/>
      <c r="AX16" s="35"/>
      <c r="AY16" s="35"/>
      <c r="AZ16" s="55">
        <f>AZ23</f>
        <v>0</v>
      </c>
      <c r="BB16" s="48"/>
      <c r="BC16" s="35" t="s">
        <v>9</v>
      </c>
      <c r="BD16" s="59"/>
      <c r="BE16" s="59"/>
      <c r="BF16" s="59"/>
      <c r="BG16" s="59"/>
      <c r="BH16" s="60"/>
      <c r="BI16" s="59"/>
      <c r="BJ16" s="59"/>
      <c r="BK16" s="59"/>
      <c r="BL16" s="59"/>
      <c r="BM16" s="60">
        <f>M16+Z16+AM16+AZ16</f>
        <v>0</v>
      </c>
      <c r="BO16" s="48"/>
      <c r="BP16" s="35" t="s">
        <v>9</v>
      </c>
      <c r="BQ16" s="59"/>
      <c r="BR16" s="59"/>
      <c r="BS16" s="59"/>
      <c r="BT16" s="59"/>
      <c r="BU16" s="60"/>
      <c r="BV16" s="59"/>
      <c r="BW16" s="59"/>
      <c r="BX16" s="59"/>
      <c r="BY16" s="59"/>
      <c r="BZ16" s="60">
        <f>Z16+AM16+AZ16+BM16</f>
        <v>0</v>
      </c>
    </row>
    <row r="17" spans="2:78" ht="12.75">
      <c r="B17" s="61" t="s">
        <v>14</v>
      </c>
      <c r="C17" s="53" t="s">
        <v>40</v>
      </c>
      <c r="D17" s="49"/>
      <c r="E17" s="1"/>
      <c r="F17" s="35"/>
      <c r="G17" s="35"/>
      <c r="H17" s="18"/>
      <c r="I17" s="49"/>
      <c r="J17" s="35"/>
      <c r="K17" s="35"/>
      <c r="L17" s="35"/>
      <c r="M17" s="55"/>
      <c r="O17" s="61" t="s">
        <v>14</v>
      </c>
      <c r="P17" s="53" t="s">
        <v>40</v>
      </c>
      <c r="Q17" s="21"/>
      <c r="R17" s="1"/>
      <c r="S17" s="35"/>
      <c r="T17" s="35"/>
      <c r="U17" s="18"/>
      <c r="V17" s="50"/>
      <c r="W17" s="35"/>
      <c r="X17" s="35"/>
      <c r="Y17" s="35"/>
      <c r="Z17" s="58"/>
      <c r="AB17" s="61" t="s">
        <v>14</v>
      </c>
      <c r="AC17" s="53" t="s">
        <v>40</v>
      </c>
      <c r="AD17" s="21"/>
      <c r="AE17" s="1"/>
      <c r="AF17" s="1"/>
      <c r="AG17" s="1"/>
      <c r="AH17" s="56"/>
      <c r="AI17" s="57"/>
      <c r="AJ17" s="1"/>
      <c r="AK17" s="35"/>
      <c r="AL17" s="35"/>
      <c r="AM17" s="58"/>
      <c r="AO17" s="61" t="s">
        <v>14</v>
      </c>
      <c r="AP17" s="53" t="s">
        <v>40</v>
      </c>
      <c r="AQ17" s="49">
        <v>66.321</v>
      </c>
      <c r="AR17" s="35"/>
      <c r="AS17" s="35"/>
      <c r="AT17" s="35">
        <f>AQ17</f>
        <v>66.321</v>
      </c>
      <c r="AU17" s="18"/>
      <c r="AV17" s="49">
        <v>53.278</v>
      </c>
      <c r="AW17" s="35"/>
      <c r="AX17" s="35"/>
      <c r="AY17" s="35">
        <f>AV17</f>
        <v>53.278</v>
      </c>
      <c r="AZ17" s="55"/>
      <c r="BB17" s="61" t="s">
        <v>14</v>
      </c>
      <c r="BC17" s="35" t="s">
        <v>40</v>
      </c>
      <c r="BD17" s="59">
        <v>41.425</v>
      </c>
      <c r="BE17" s="59"/>
      <c r="BF17" s="59"/>
      <c r="BG17" s="59">
        <f>BD17</f>
        <v>41.425</v>
      </c>
      <c r="BH17" s="60"/>
      <c r="BI17" s="59">
        <v>24.485</v>
      </c>
      <c r="BJ17" s="59"/>
      <c r="BK17" s="59"/>
      <c r="BL17" s="59">
        <f>BI17</f>
        <v>24.485</v>
      </c>
      <c r="BM17" s="60"/>
      <c r="BO17" s="61" t="s">
        <v>14</v>
      </c>
      <c r="BP17" s="35" t="s">
        <v>40</v>
      </c>
      <c r="BQ17" s="59">
        <v>20.2349</v>
      </c>
      <c r="BR17" s="59"/>
      <c r="BS17" s="59"/>
      <c r="BT17" s="59">
        <f>BQ17</f>
        <v>20.2349</v>
      </c>
      <c r="BU17" s="60"/>
      <c r="BV17" s="59">
        <v>25.373</v>
      </c>
      <c r="BW17" s="59"/>
      <c r="BX17" s="59"/>
      <c r="BY17" s="59"/>
      <c r="BZ17" s="60"/>
    </row>
    <row r="18" spans="2:78" ht="25.5">
      <c r="B18" s="61" t="s">
        <v>41</v>
      </c>
      <c r="C18" s="17" t="s">
        <v>42</v>
      </c>
      <c r="D18" s="21">
        <f>D10</f>
        <v>282.026</v>
      </c>
      <c r="E18" s="1">
        <f>E10</f>
        <v>282.026</v>
      </c>
      <c r="F18" s="35"/>
      <c r="G18" s="35"/>
      <c r="H18" s="18"/>
      <c r="I18" s="21">
        <f>I10</f>
        <v>296.218</v>
      </c>
      <c r="J18" s="1">
        <f>J10</f>
        <v>296.218</v>
      </c>
      <c r="K18" s="35"/>
      <c r="L18" s="35"/>
      <c r="M18" s="18"/>
      <c r="O18" s="61" t="s">
        <v>41</v>
      </c>
      <c r="P18" s="17" t="s">
        <v>42</v>
      </c>
      <c r="Q18" s="21">
        <f>Q10</f>
        <v>222.81</v>
      </c>
      <c r="R18" s="1">
        <f>R10</f>
        <v>222.81</v>
      </c>
      <c r="S18" s="35"/>
      <c r="T18" s="35"/>
      <c r="U18" s="18"/>
      <c r="V18" s="57">
        <f>V10</f>
        <v>209.81</v>
      </c>
      <c r="W18" s="1">
        <f>W10</f>
        <v>209.81</v>
      </c>
      <c r="X18" s="35"/>
      <c r="Y18" s="35"/>
      <c r="Z18" s="58"/>
      <c r="AB18" s="61" t="s">
        <v>41</v>
      </c>
      <c r="AC18" s="17" t="s">
        <v>42</v>
      </c>
      <c r="AD18" s="21">
        <f>AD10</f>
        <v>273.86</v>
      </c>
      <c r="AE18" s="1">
        <f>AE10</f>
        <v>273.86</v>
      </c>
      <c r="AF18" s="1"/>
      <c r="AG18" s="1"/>
      <c r="AH18" s="56"/>
      <c r="AI18" s="57">
        <f>AJ18</f>
        <v>266.13</v>
      </c>
      <c r="AJ18" s="1">
        <f>AJ10</f>
        <v>266.13</v>
      </c>
      <c r="AK18" s="35"/>
      <c r="AL18" s="35"/>
      <c r="AM18" s="58"/>
      <c r="AO18" s="61" t="s">
        <v>41</v>
      </c>
      <c r="AP18" s="17" t="s">
        <v>42</v>
      </c>
      <c r="AQ18" s="49">
        <v>18.823</v>
      </c>
      <c r="AR18" s="35">
        <f>AQ18</f>
        <v>18.823</v>
      </c>
      <c r="AS18" s="35"/>
      <c r="AT18" s="35"/>
      <c r="AU18" s="18"/>
      <c r="AV18" s="21">
        <v>8.778</v>
      </c>
      <c r="AW18" s="1">
        <f>AV18</f>
        <v>8.778</v>
      </c>
      <c r="AX18" s="35"/>
      <c r="AY18" s="35"/>
      <c r="AZ18" s="55"/>
      <c r="BB18" s="61" t="s">
        <v>41</v>
      </c>
      <c r="BC18" s="28" t="s">
        <v>42</v>
      </c>
      <c r="BD18" s="59">
        <f>BD10-BD17</f>
        <v>1517.827</v>
      </c>
      <c r="BE18" s="59">
        <f>BD18</f>
        <v>1517.827</v>
      </c>
      <c r="BF18" s="59"/>
      <c r="BG18" s="59"/>
      <c r="BH18" s="59"/>
      <c r="BI18" s="59">
        <f>BI10-BI17</f>
        <v>1491.69</v>
      </c>
      <c r="BJ18" s="59">
        <f>BI18</f>
        <v>1491.69</v>
      </c>
      <c r="BK18" s="59"/>
      <c r="BL18" s="59"/>
      <c r="BM18" s="59"/>
      <c r="BO18" s="61" t="s">
        <v>41</v>
      </c>
      <c r="BP18" s="28" t="s">
        <v>42</v>
      </c>
      <c r="BQ18" s="59">
        <f>BQ10-BQ17</f>
        <v>1372.5304</v>
      </c>
      <c r="BR18" s="59">
        <f>BQ18</f>
        <v>1372.5304</v>
      </c>
      <c r="BS18" s="59"/>
      <c r="BT18" s="59"/>
      <c r="BU18" s="59"/>
      <c r="BV18" s="59">
        <f>BY12</f>
        <v>1471.301634</v>
      </c>
      <c r="BW18" s="59">
        <f>BV18</f>
        <v>1471.301634</v>
      </c>
      <c r="BX18" s="59"/>
      <c r="BY18" s="59"/>
      <c r="BZ18" s="59"/>
    </row>
    <row r="19" spans="2:78" ht="25.5">
      <c r="B19" s="61" t="s">
        <v>43</v>
      </c>
      <c r="C19" s="17" t="s">
        <v>44</v>
      </c>
      <c r="D19" s="21"/>
      <c r="E19" s="1"/>
      <c r="F19" s="35"/>
      <c r="G19" s="35"/>
      <c r="H19" s="18"/>
      <c r="I19" s="49"/>
      <c r="J19" s="1"/>
      <c r="K19" s="35"/>
      <c r="L19" s="35"/>
      <c r="M19" s="18"/>
      <c r="O19" s="61" t="s">
        <v>43</v>
      </c>
      <c r="P19" s="17" t="s">
        <v>44</v>
      </c>
      <c r="Q19" s="21"/>
      <c r="R19" s="1"/>
      <c r="S19" s="35"/>
      <c r="T19" s="35"/>
      <c r="U19" s="18"/>
      <c r="V19" s="57"/>
      <c r="W19" s="1"/>
      <c r="X19" s="35"/>
      <c r="Y19" s="35"/>
      <c r="Z19" s="58"/>
      <c r="AB19" s="61" t="s">
        <v>43</v>
      </c>
      <c r="AC19" s="17" t="s">
        <v>44</v>
      </c>
      <c r="AD19" s="21"/>
      <c r="AE19" s="1"/>
      <c r="AF19" s="1"/>
      <c r="AG19" s="1"/>
      <c r="AH19" s="56"/>
      <c r="AI19" s="57"/>
      <c r="AJ19" s="1"/>
      <c r="AK19" s="35"/>
      <c r="AL19" s="35"/>
      <c r="AM19" s="58"/>
      <c r="AO19" s="61" t="s">
        <v>43</v>
      </c>
      <c r="AP19" s="17" t="s">
        <v>44</v>
      </c>
      <c r="AQ19" s="21"/>
      <c r="AR19" s="1"/>
      <c r="AS19" s="35"/>
      <c r="AT19" s="35"/>
      <c r="AU19" s="18"/>
      <c r="AV19" s="21"/>
      <c r="AW19" s="1"/>
      <c r="AX19" s="35"/>
      <c r="AY19" s="35"/>
      <c r="AZ19" s="55"/>
      <c r="BB19" s="61" t="s">
        <v>43</v>
      </c>
      <c r="BC19" s="28" t="s">
        <v>44</v>
      </c>
      <c r="BD19" s="1"/>
      <c r="BE19" s="1"/>
      <c r="BF19" s="1"/>
      <c r="BG19" s="1"/>
      <c r="BH19" s="1"/>
      <c r="BI19" s="1"/>
      <c r="BJ19" s="1"/>
      <c r="BK19" s="35"/>
      <c r="BL19" s="1"/>
      <c r="BM19" s="35"/>
      <c r="BO19" s="61" t="s">
        <v>43</v>
      </c>
      <c r="BP19" s="28" t="s">
        <v>44</v>
      </c>
      <c r="BQ19" s="1"/>
      <c r="BR19" s="1"/>
      <c r="BS19" s="1"/>
      <c r="BT19" s="1"/>
      <c r="BU19" s="1"/>
      <c r="BV19" s="1"/>
      <c r="BW19" s="1"/>
      <c r="BX19" s="35"/>
      <c r="BY19" s="1"/>
      <c r="BZ19" s="35"/>
    </row>
    <row r="20" spans="2:78" ht="12.75">
      <c r="B20" s="48">
        <v>2</v>
      </c>
      <c r="C20" s="53" t="s">
        <v>179</v>
      </c>
      <c r="D20" s="21">
        <f>E20+F20+G20+H20</f>
        <v>10.393</v>
      </c>
      <c r="E20" s="1">
        <v>2.34</v>
      </c>
      <c r="F20" s="35">
        <v>0</v>
      </c>
      <c r="G20" s="1">
        <v>8.053</v>
      </c>
      <c r="H20" s="18"/>
      <c r="I20" s="21">
        <f>J20+L20</f>
        <v>19.9058496</v>
      </c>
      <c r="J20" s="1">
        <v>0</v>
      </c>
      <c r="K20" s="35"/>
      <c r="L20" s="1">
        <f>L10*L21/100</f>
        <v>19.9058496</v>
      </c>
      <c r="M20" s="18"/>
      <c r="O20" s="48">
        <v>2</v>
      </c>
      <c r="P20" s="53" t="s">
        <v>45</v>
      </c>
      <c r="Q20" s="21">
        <f>R20+S20+T20+U20</f>
        <v>7.966</v>
      </c>
      <c r="R20" s="1">
        <v>1.546</v>
      </c>
      <c r="S20" s="35">
        <v>0</v>
      </c>
      <c r="T20" s="1">
        <v>6.42</v>
      </c>
      <c r="U20" s="18"/>
      <c r="V20" s="57">
        <f>W20+X20+Y20+Z20</f>
        <v>9.735183999999999</v>
      </c>
      <c r="W20" s="1">
        <v>0</v>
      </c>
      <c r="X20" s="35">
        <v>0</v>
      </c>
      <c r="Y20" s="1">
        <f>Y10*Y21/100</f>
        <v>9.735183999999999</v>
      </c>
      <c r="Z20" s="58">
        <v>0</v>
      </c>
      <c r="AB20" s="48">
        <v>2</v>
      </c>
      <c r="AC20" s="53" t="s">
        <v>45</v>
      </c>
      <c r="AD20" s="21">
        <f>AE20+AF20+AG20+AH20</f>
        <v>10.431000000000001</v>
      </c>
      <c r="AE20" s="1">
        <v>2.486</v>
      </c>
      <c r="AF20" s="62">
        <v>0</v>
      </c>
      <c r="AG20" s="1">
        <v>7.945</v>
      </c>
      <c r="AH20" s="63">
        <v>0</v>
      </c>
      <c r="AI20" s="57">
        <f>AJ20+AK20+AL20+AM20</f>
        <v>9.341163</v>
      </c>
      <c r="AJ20" s="1">
        <v>0</v>
      </c>
      <c r="AK20" s="35">
        <v>0</v>
      </c>
      <c r="AL20" s="35">
        <f>AL10*AL21/100</f>
        <v>9.341163</v>
      </c>
      <c r="AM20" s="58">
        <v>0</v>
      </c>
      <c r="AO20" s="48">
        <v>2</v>
      </c>
      <c r="AP20" s="53" t="s">
        <v>45</v>
      </c>
      <c r="AQ20" s="21">
        <f>AR20+AS20+AT20+AU20</f>
        <v>2.696</v>
      </c>
      <c r="AR20" s="62">
        <v>0</v>
      </c>
      <c r="AS20" s="35">
        <v>0</v>
      </c>
      <c r="AT20" s="35">
        <v>2.696</v>
      </c>
      <c r="AU20" s="18">
        <v>0</v>
      </c>
      <c r="AV20" s="21">
        <f>AW20+AX20+AY20+AZ20</f>
        <v>2.7987255999999996</v>
      </c>
      <c r="AW20" s="62">
        <v>0</v>
      </c>
      <c r="AX20" s="35">
        <v>0</v>
      </c>
      <c r="AY20" s="1">
        <f>AY10*AY21/100</f>
        <v>2.7987255999999996</v>
      </c>
      <c r="AZ20" s="55">
        <v>0</v>
      </c>
      <c r="BB20" s="48">
        <v>2</v>
      </c>
      <c r="BC20" s="35" t="s">
        <v>45</v>
      </c>
      <c r="BD20" s="1">
        <f>BG20</f>
        <v>47.451</v>
      </c>
      <c r="BE20" s="41">
        <v>0</v>
      </c>
      <c r="BF20" s="1"/>
      <c r="BG20" s="1">
        <v>47.451</v>
      </c>
      <c r="BH20" s="1"/>
      <c r="BI20" s="1">
        <f>BI10*BI21/100</f>
        <v>46.6678665</v>
      </c>
      <c r="BJ20" s="41">
        <v>0</v>
      </c>
      <c r="BK20" s="1"/>
      <c r="BL20" s="1">
        <f>BI20-BJ20</f>
        <v>46.6678665</v>
      </c>
      <c r="BM20" s="35"/>
      <c r="BO20" s="48">
        <v>2</v>
      </c>
      <c r="BP20" s="35" t="s">
        <v>45</v>
      </c>
      <c r="BQ20" s="1">
        <f>BT20</f>
        <v>48.729</v>
      </c>
      <c r="BR20" s="41">
        <v>0</v>
      </c>
      <c r="BS20" s="1"/>
      <c r="BT20" s="1">
        <v>48.729</v>
      </c>
      <c r="BU20" s="1"/>
      <c r="BV20" s="1">
        <v>55.445927</v>
      </c>
      <c r="BW20" s="41">
        <v>0</v>
      </c>
      <c r="BX20" s="1"/>
      <c r="BY20" s="1">
        <f>BV20</f>
        <v>55.445927</v>
      </c>
      <c r="BZ20" s="35"/>
    </row>
    <row r="21" spans="2:78" ht="12.75">
      <c r="B21" s="48"/>
      <c r="C21" s="53" t="s">
        <v>180</v>
      </c>
      <c r="D21" s="64">
        <f>D20/D10*100</f>
        <v>3.685121229957522</v>
      </c>
      <c r="E21" s="36">
        <f>E20/E10*100</f>
        <v>0.8297107358895988</v>
      </c>
      <c r="F21" s="35"/>
      <c r="G21" s="36">
        <f>G20/G10*100</f>
        <v>2.8793003582589045</v>
      </c>
      <c r="H21" s="18"/>
      <c r="I21" s="64">
        <f>I20/I10*100</f>
        <v>6.72</v>
      </c>
      <c r="J21" s="36">
        <f>J20/J10*100</f>
        <v>0</v>
      </c>
      <c r="K21" s="35"/>
      <c r="L21" s="36">
        <v>6.72</v>
      </c>
      <c r="M21" s="18"/>
      <c r="O21" s="48"/>
      <c r="P21" s="53" t="s">
        <v>180</v>
      </c>
      <c r="Q21" s="64">
        <f>Q20/Q10*100</f>
        <v>3.5752434809927744</v>
      </c>
      <c r="R21" s="36">
        <f>R20/R10*100</f>
        <v>0.6938647277949823</v>
      </c>
      <c r="S21" s="35"/>
      <c r="T21" s="36">
        <f>T20/T10*100</f>
        <v>2.901511316798033</v>
      </c>
      <c r="U21" s="18"/>
      <c r="V21" s="65">
        <f>V20/V10*100</f>
        <v>4.639999999999999</v>
      </c>
      <c r="W21" s="36">
        <f>W20/W10*100</f>
        <v>0</v>
      </c>
      <c r="X21" s="35"/>
      <c r="Y21" s="36">
        <v>4.64</v>
      </c>
      <c r="Z21" s="35"/>
      <c r="AB21" s="48"/>
      <c r="AC21" s="53" t="s">
        <v>180</v>
      </c>
      <c r="AD21" s="64">
        <f>AD20/AD10*100</f>
        <v>3.8088804498648945</v>
      </c>
      <c r="AE21" s="36">
        <f>AE20/AE10*100</f>
        <v>0.9077630906302491</v>
      </c>
      <c r="AF21" s="35"/>
      <c r="AG21" s="36">
        <f>AG20/AG10*100</f>
        <v>2.927693883717674</v>
      </c>
      <c r="AH21" s="18"/>
      <c r="AI21" s="65">
        <f>AI20/AI10*100</f>
        <v>3.51</v>
      </c>
      <c r="AJ21" s="36">
        <f>AJ20/AJ10*100</f>
        <v>0</v>
      </c>
      <c r="AK21" s="35"/>
      <c r="AL21" s="36">
        <v>3.51</v>
      </c>
      <c r="AM21" s="58"/>
      <c r="AO21" s="48"/>
      <c r="AP21" s="53" t="s">
        <v>180</v>
      </c>
      <c r="AQ21" s="64">
        <f>AQ20/AQ10*100</f>
        <v>3.1664004510006576</v>
      </c>
      <c r="AR21" s="1"/>
      <c r="AS21" s="35"/>
      <c r="AT21" s="36">
        <f>AT20/AT10*100</f>
        <v>3.1664004510006576</v>
      </c>
      <c r="AU21" s="18"/>
      <c r="AV21" s="64">
        <f>AV20/AV10*100</f>
        <v>4.51</v>
      </c>
      <c r="AW21" s="62">
        <f>AW20/AW10*100</f>
        <v>0</v>
      </c>
      <c r="AX21" s="35"/>
      <c r="AY21" s="36">
        <v>4.51</v>
      </c>
      <c r="AZ21" s="55"/>
      <c r="BB21" s="48"/>
      <c r="BC21" s="35" t="s">
        <v>180</v>
      </c>
      <c r="BD21" s="36">
        <f>BD20/BD10*100</f>
        <v>3.043189939791644</v>
      </c>
      <c r="BE21" s="42">
        <f>BE20/BE10*100</f>
        <v>0</v>
      </c>
      <c r="BF21" s="36"/>
      <c r="BG21" s="36">
        <f>BG20/BG10*100</f>
        <v>3.043189939791644</v>
      </c>
      <c r="BH21" s="41"/>
      <c r="BI21" s="36">
        <v>3.078</v>
      </c>
      <c r="BJ21" s="42">
        <f>BJ20/BJ10*100</f>
        <v>0</v>
      </c>
      <c r="BK21" s="35"/>
      <c r="BL21" s="36">
        <f>BL20/BL10*100</f>
        <v>3.0780000000000003</v>
      </c>
      <c r="BM21" s="35"/>
      <c r="BO21" s="48"/>
      <c r="BP21" s="35" t="s">
        <v>180</v>
      </c>
      <c r="BQ21" s="36">
        <f>BQ20/BQ10*100</f>
        <v>3.4987230081048115</v>
      </c>
      <c r="BR21" s="42">
        <f>BR20/BR10*100</f>
        <v>0</v>
      </c>
      <c r="BS21" s="36"/>
      <c r="BT21" s="36">
        <f>BT20/BT10*100</f>
        <v>3.4987230081048115</v>
      </c>
      <c r="BU21" s="41"/>
      <c r="BV21" s="36">
        <f>BV20/BV10*100</f>
        <v>3.768379948056206</v>
      </c>
      <c r="BW21" s="42">
        <v>0</v>
      </c>
      <c r="BX21" s="35"/>
      <c r="BY21" s="36">
        <f>BY20/BY10*100</f>
        <v>3.768494897219696</v>
      </c>
      <c r="BZ21" s="35"/>
    </row>
    <row r="22" spans="2:78" ht="25.5">
      <c r="B22" s="48">
        <v>3</v>
      </c>
      <c r="C22" s="17" t="s">
        <v>46</v>
      </c>
      <c r="D22" s="21"/>
      <c r="E22" s="1"/>
      <c r="F22" s="35"/>
      <c r="G22" s="1"/>
      <c r="H22" s="18"/>
      <c r="I22" s="21"/>
      <c r="J22" s="1"/>
      <c r="K22" s="35"/>
      <c r="L22" s="1"/>
      <c r="M22" s="18"/>
      <c r="O22" s="48">
        <v>3</v>
      </c>
      <c r="P22" s="17" t="s">
        <v>46</v>
      </c>
      <c r="Q22" s="21"/>
      <c r="R22" s="1"/>
      <c r="S22" s="35"/>
      <c r="T22" s="1"/>
      <c r="U22" s="18"/>
      <c r="V22" s="57"/>
      <c r="W22" s="1"/>
      <c r="X22" s="35"/>
      <c r="Y22" s="1"/>
      <c r="Z22" s="35"/>
      <c r="AB22" s="48">
        <v>3</v>
      </c>
      <c r="AC22" s="17" t="s">
        <v>46</v>
      </c>
      <c r="AD22" s="21"/>
      <c r="AE22" s="1"/>
      <c r="AF22" s="35"/>
      <c r="AG22" s="1"/>
      <c r="AH22" s="18"/>
      <c r="AI22" s="57"/>
      <c r="AJ22" s="1"/>
      <c r="AK22" s="35"/>
      <c r="AL22" s="1"/>
      <c r="AM22" s="35"/>
      <c r="AO22" s="48">
        <v>3</v>
      </c>
      <c r="AP22" s="17" t="s">
        <v>46</v>
      </c>
      <c r="AQ22" s="21"/>
      <c r="AR22" s="1"/>
      <c r="AS22" s="35"/>
      <c r="AT22" s="1"/>
      <c r="AU22" s="18"/>
      <c r="AV22" s="21"/>
      <c r="AW22" s="1"/>
      <c r="AX22" s="35"/>
      <c r="AY22" s="1"/>
      <c r="AZ22" s="18"/>
      <c r="BB22" s="48">
        <v>3</v>
      </c>
      <c r="BC22" s="28" t="s">
        <v>46</v>
      </c>
      <c r="BD22" s="1"/>
      <c r="BE22" s="1"/>
      <c r="BF22" s="35"/>
      <c r="BG22" s="1"/>
      <c r="BH22" s="41"/>
      <c r="BI22" s="1"/>
      <c r="BJ22" s="1"/>
      <c r="BK22" s="35"/>
      <c r="BL22" s="1"/>
      <c r="BM22" s="58"/>
      <c r="BO22" s="48">
        <v>3</v>
      </c>
      <c r="BP22" s="28" t="s">
        <v>46</v>
      </c>
      <c r="BQ22" s="1"/>
      <c r="BR22" s="1"/>
      <c r="BS22" s="35"/>
      <c r="BT22" s="1"/>
      <c r="BU22" s="41"/>
      <c r="BV22" s="1"/>
      <c r="BW22" s="1"/>
      <c r="BX22" s="35"/>
      <c r="BY22" s="1"/>
      <c r="BZ22" s="58"/>
    </row>
    <row r="23" spans="2:78" ht="12.75">
      <c r="B23" s="48">
        <v>4</v>
      </c>
      <c r="C23" s="17" t="s">
        <v>47</v>
      </c>
      <c r="D23" s="21">
        <f>D10-D20</f>
        <v>271.63300000000004</v>
      </c>
      <c r="E23" s="1">
        <v>0</v>
      </c>
      <c r="F23" s="35"/>
      <c r="G23" s="1">
        <f>D23</f>
        <v>271.63300000000004</v>
      </c>
      <c r="H23" s="56"/>
      <c r="I23" s="21">
        <f>I10-I20</f>
        <v>276.3121504</v>
      </c>
      <c r="J23" s="1">
        <v>0</v>
      </c>
      <c r="K23" s="35"/>
      <c r="L23" s="1">
        <f>I23</f>
        <v>276.3121504</v>
      </c>
      <c r="M23" s="18"/>
      <c r="O23" s="48">
        <v>4</v>
      </c>
      <c r="P23" s="17" t="s">
        <v>47</v>
      </c>
      <c r="Q23" s="21">
        <f>Q10-Q20</f>
        <v>214.844</v>
      </c>
      <c r="R23" s="1"/>
      <c r="S23" s="35"/>
      <c r="T23" s="1">
        <f>Q23-U23</f>
        <v>214.844</v>
      </c>
      <c r="U23" s="56"/>
      <c r="V23" s="57">
        <f>V10-V20</f>
        <v>200.074816</v>
      </c>
      <c r="W23" s="1"/>
      <c r="X23" s="35"/>
      <c r="Y23" s="1">
        <f>V23-Z23</f>
        <v>200.074816</v>
      </c>
      <c r="Z23" s="35"/>
      <c r="AB23" s="48">
        <v>4</v>
      </c>
      <c r="AC23" s="17" t="s">
        <v>47</v>
      </c>
      <c r="AD23" s="21">
        <f>AD10-AD20</f>
        <v>263.42900000000003</v>
      </c>
      <c r="AE23" s="1">
        <v>0</v>
      </c>
      <c r="AF23" s="1"/>
      <c r="AG23" s="1">
        <f>AD23</f>
        <v>263.42900000000003</v>
      </c>
      <c r="AH23" s="56"/>
      <c r="AI23" s="57">
        <f>AI18-AI20</f>
        <v>256.788837</v>
      </c>
      <c r="AJ23" s="1">
        <v>0</v>
      </c>
      <c r="AK23" s="35"/>
      <c r="AL23" s="1">
        <f>AI23</f>
        <v>256.788837</v>
      </c>
      <c r="AM23" s="35"/>
      <c r="AO23" s="48">
        <v>4</v>
      </c>
      <c r="AP23" s="17" t="s">
        <v>47</v>
      </c>
      <c r="AQ23" s="21">
        <f>AQ10-AQ20</f>
        <v>82.44800000000001</v>
      </c>
      <c r="AR23" s="1"/>
      <c r="AS23" s="35"/>
      <c r="AT23" s="1">
        <f>AQ23-AU23</f>
        <v>82.44800000000001</v>
      </c>
      <c r="AU23" s="18"/>
      <c r="AV23" s="21">
        <f>AV10-AV20</f>
        <v>59.2572744</v>
      </c>
      <c r="AW23" s="1"/>
      <c r="AX23" s="35"/>
      <c r="AY23" s="1">
        <f>AV23-AZ23</f>
        <v>59.2572744</v>
      </c>
      <c r="AZ23" s="18"/>
      <c r="BB23" s="48">
        <v>4</v>
      </c>
      <c r="BC23" s="28" t="s">
        <v>47</v>
      </c>
      <c r="BD23" s="59">
        <f>BD10-BD20</f>
        <v>1511.801</v>
      </c>
      <c r="BE23" s="59"/>
      <c r="BF23" s="59"/>
      <c r="BG23" s="59">
        <f>BD23</f>
        <v>1511.801</v>
      </c>
      <c r="BH23" s="60"/>
      <c r="BI23" s="59">
        <f>BI10-BI20</f>
        <v>1469.5071335</v>
      </c>
      <c r="BJ23" s="66"/>
      <c r="BK23" s="66"/>
      <c r="BL23" s="59">
        <f>BL10-BL20</f>
        <v>1469.5071335</v>
      </c>
      <c r="BM23" s="60">
        <f>M23+Z23+AM23+AZ23</f>
        <v>0</v>
      </c>
      <c r="BO23" s="48">
        <v>4</v>
      </c>
      <c r="BP23" s="28" t="s">
        <v>47</v>
      </c>
      <c r="BQ23" s="59">
        <f>BQ10-BQ20</f>
        <v>1344.0363</v>
      </c>
      <c r="BR23" s="59"/>
      <c r="BS23" s="59"/>
      <c r="BT23" s="59">
        <f>BQ23</f>
        <v>1344.0363</v>
      </c>
      <c r="BU23" s="60"/>
      <c r="BV23" s="59">
        <f>BV10-BV20</f>
        <v>1415.900587</v>
      </c>
      <c r="BW23" s="66"/>
      <c r="BX23" s="66"/>
      <c r="BY23" s="59">
        <f>BV23</f>
        <v>1415.900587</v>
      </c>
      <c r="BZ23" s="60">
        <f>Z23+AM23+AZ23+BM23</f>
        <v>0</v>
      </c>
    </row>
    <row r="24" spans="2:78" ht="12.75">
      <c r="B24" s="67" t="s">
        <v>21</v>
      </c>
      <c r="C24" s="17" t="s">
        <v>48</v>
      </c>
      <c r="D24" s="21"/>
      <c r="E24" s="1"/>
      <c r="F24" s="35"/>
      <c r="G24" s="35"/>
      <c r="H24" s="56"/>
      <c r="I24" s="49"/>
      <c r="J24" s="35"/>
      <c r="K24" s="35"/>
      <c r="L24" s="35"/>
      <c r="M24" s="18"/>
      <c r="O24" s="67" t="s">
        <v>21</v>
      </c>
      <c r="P24" s="17" t="s">
        <v>48</v>
      </c>
      <c r="Q24" s="21"/>
      <c r="R24" s="1"/>
      <c r="S24" s="35"/>
      <c r="T24" s="35"/>
      <c r="U24" s="56"/>
      <c r="V24" s="57"/>
      <c r="W24" s="1"/>
      <c r="X24" s="35"/>
      <c r="Y24" s="35"/>
      <c r="Z24" s="35"/>
      <c r="AB24" s="67" t="s">
        <v>21</v>
      </c>
      <c r="AC24" s="17" t="s">
        <v>48</v>
      </c>
      <c r="AD24" s="21"/>
      <c r="AE24" s="1"/>
      <c r="AF24" s="1"/>
      <c r="AG24" s="1"/>
      <c r="AH24" s="56"/>
      <c r="AI24" s="57"/>
      <c r="AJ24" s="1"/>
      <c r="AK24" s="35"/>
      <c r="AL24" s="35"/>
      <c r="AM24" s="35"/>
      <c r="AO24" s="67" t="s">
        <v>21</v>
      </c>
      <c r="AP24" s="17" t="s">
        <v>48</v>
      </c>
      <c r="AQ24" s="21"/>
      <c r="AR24" s="1"/>
      <c r="AS24" s="35"/>
      <c r="AT24" s="1"/>
      <c r="AU24" s="18"/>
      <c r="AV24" s="21"/>
      <c r="AW24" s="1"/>
      <c r="AX24" s="35"/>
      <c r="AY24" s="1"/>
      <c r="AZ24" s="18"/>
      <c r="BB24" s="67" t="s">
        <v>21</v>
      </c>
      <c r="BC24" s="28" t="s">
        <v>48</v>
      </c>
      <c r="BD24" s="1"/>
      <c r="BE24" s="1"/>
      <c r="BF24" s="1"/>
      <c r="BG24" s="1"/>
      <c r="BH24" s="1"/>
      <c r="BI24" s="1"/>
      <c r="BJ24" s="1"/>
      <c r="BK24" s="1"/>
      <c r="BL24" s="1"/>
      <c r="BM24" s="41"/>
      <c r="BO24" s="67" t="s">
        <v>21</v>
      </c>
      <c r="BP24" s="28" t="s">
        <v>48</v>
      </c>
      <c r="BQ24" s="1"/>
      <c r="BR24" s="1"/>
      <c r="BS24" s="1"/>
      <c r="BT24" s="1"/>
      <c r="BU24" s="1"/>
      <c r="BV24" s="1"/>
      <c r="BW24" s="1"/>
      <c r="BX24" s="1"/>
      <c r="BY24" s="1"/>
      <c r="BZ24" s="41"/>
    </row>
    <row r="25" spans="2:78" ht="12.75">
      <c r="B25" s="48"/>
      <c r="C25" s="17" t="s">
        <v>49</v>
      </c>
      <c r="D25" s="49"/>
      <c r="E25" s="35"/>
      <c r="F25" s="35"/>
      <c r="G25" s="35"/>
      <c r="H25" s="18"/>
      <c r="I25" s="49"/>
      <c r="J25" s="35"/>
      <c r="K25" s="35"/>
      <c r="L25" s="35"/>
      <c r="M25" s="18"/>
      <c r="O25" s="48"/>
      <c r="P25" s="17" t="s">
        <v>49</v>
      </c>
      <c r="Q25" s="49"/>
      <c r="R25" s="35"/>
      <c r="S25" s="35"/>
      <c r="T25" s="35"/>
      <c r="U25" s="18"/>
      <c r="V25" s="50"/>
      <c r="W25" s="35"/>
      <c r="X25" s="35"/>
      <c r="Y25" s="35"/>
      <c r="Z25" s="35"/>
      <c r="AB25" s="48"/>
      <c r="AC25" s="17" t="s">
        <v>49</v>
      </c>
      <c r="AD25" s="49"/>
      <c r="AE25" s="35"/>
      <c r="AF25" s="35"/>
      <c r="AG25" s="35"/>
      <c r="AH25" s="18"/>
      <c r="AI25" s="50"/>
      <c r="AJ25" s="35"/>
      <c r="AK25" s="35"/>
      <c r="AL25" s="35"/>
      <c r="AM25" s="35"/>
      <c r="AO25" s="48"/>
      <c r="AP25" s="17" t="s">
        <v>49</v>
      </c>
      <c r="AQ25" s="49"/>
      <c r="AR25" s="35"/>
      <c r="AS25" s="35"/>
      <c r="AT25" s="35"/>
      <c r="AU25" s="18"/>
      <c r="AV25" s="21"/>
      <c r="AW25" s="1"/>
      <c r="AX25" s="35"/>
      <c r="AY25" s="35"/>
      <c r="AZ25" s="18"/>
      <c r="BB25" s="48"/>
      <c r="BC25" s="28" t="s">
        <v>49</v>
      </c>
      <c r="BD25" s="1"/>
      <c r="BE25" s="1"/>
      <c r="BF25" s="1"/>
      <c r="BG25" s="1"/>
      <c r="BH25" s="1"/>
      <c r="BI25" s="1"/>
      <c r="BJ25" s="1"/>
      <c r="BK25" s="1"/>
      <c r="BL25" s="1"/>
      <c r="BM25" s="41"/>
      <c r="BO25" s="48"/>
      <c r="BP25" s="28" t="s">
        <v>49</v>
      </c>
      <c r="BQ25" s="1"/>
      <c r="BR25" s="1"/>
      <c r="BS25" s="1"/>
      <c r="BT25" s="1"/>
      <c r="BU25" s="1"/>
      <c r="BV25" s="1"/>
      <c r="BW25" s="1"/>
      <c r="BX25" s="1"/>
      <c r="BY25" s="1"/>
      <c r="BZ25" s="41"/>
    </row>
    <row r="26" spans="2:78" ht="25.5">
      <c r="B26" s="48"/>
      <c r="C26" s="17" t="s">
        <v>50</v>
      </c>
      <c r="D26" s="49"/>
      <c r="E26" s="35"/>
      <c r="F26" s="35"/>
      <c r="G26" s="35"/>
      <c r="H26" s="18"/>
      <c r="I26" s="49"/>
      <c r="J26" s="35"/>
      <c r="K26" s="35"/>
      <c r="L26" s="35"/>
      <c r="M26" s="18"/>
      <c r="O26" s="48"/>
      <c r="P26" s="17" t="s">
        <v>50</v>
      </c>
      <c r="Q26" s="49"/>
      <c r="R26" s="35"/>
      <c r="S26" s="35"/>
      <c r="T26" s="35"/>
      <c r="U26" s="18"/>
      <c r="V26" s="50"/>
      <c r="W26" s="35"/>
      <c r="X26" s="35"/>
      <c r="Y26" s="35"/>
      <c r="Z26" s="35"/>
      <c r="AB26" s="48"/>
      <c r="AC26" s="17" t="s">
        <v>50</v>
      </c>
      <c r="AD26" s="49"/>
      <c r="AE26" s="35"/>
      <c r="AF26" s="35"/>
      <c r="AG26" s="35"/>
      <c r="AH26" s="18"/>
      <c r="AI26" s="50"/>
      <c r="AJ26" s="35"/>
      <c r="AK26" s="35"/>
      <c r="AL26" s="35"/>
      <c r="AM26" s="35"/>
      <c r="AO26" s="48"/>
      <c r="AP26" s="17" t="s">
        <v>50</v>
      </c>
      <c r="AQ26" s="49"/>
      <c r="AR26" s="35"/>
      <c r="AS26" s="35"/>
      <c r="AT26" s="35"/>
      <c r="AU26" s="18"/>
      <c r="AV26" s="21"/>
      <c r="AW26" s="1"/>
      <c r="AX26" s="35"/>
      <c r="AY26" s="35"/>
      <c r="AZ26" s="18"/>
      <c r="BB26" s="48"/>
      <c r="BC26" s="28" t="s">
        <v>50</v>
      </c>
      <c r="BD26" s="1"/>
      <c r="BE26" s="1"/>
      <c r="BF26" s="1"/>
      <c r="BG26" s="1"/>
      <c r="BH26" s="1"/>
      <c r="BI26" s="1"/>
      <c r="BJ26" s="1"/>
      <c r="BK26" s="1"/>
      <c r="BL26" s="1"/>
      <c r="BM26" s="41"/>
      <c r="BO26" s="48"/>
      <c r="BP26" s="28" t="s">
        <v>50</v>
      </c>
      <c r="BQ26" s="1"/>
      <c r="BR26" s="1"/>
      <c r="BS26" s="1"/>
      <c r="BT26" s="1"/>
      <c r="BU26" s="1"/>
      <c r="BV26" s="1"/>
      <c r="BW26" s="1"/>
      <c r="BX26" s="1"/>
      <c r="BY26" s="1"/>
      <c r="BZ26" s="41"/>
    </row>
    <row r="27" spans="2:78" ht="12.75">
      <c r="B27" s="48"/>
      <c r="C27" s="17" t="s">
        <v>51</v>
      </c>
      <c r="D27" s="49"/>
      <c r="E27" s="35" t="s">
        <v>168</v>
      </c>
      <c r="F27" s="35"/>
      <c r="G27" s="35"/>
      <c r="H27" s="18"/>
      <c r="I27" s="49"/>
      <c r="J27" s="35"/>
      <c r="K27" s="35"/>
      <c r="L27" s="35"/>
      <c r="M27" s="18"/>
      <c r="O27" s="48"/>
      <c r="P27" s="17" t="s">
        <v>51</v>
      </c>
      <c r="Q27" s="49"/>
      <c r="R27" s="35"/>
      <c r="S27" s="35"/>
      <c r="T27" s="35"/>
      <c r="U27" s="18"/>
      <c r="V27" s="50"/>
      <c r="W27" s="35"/>
      <c r="X27" s="35"/>
      <c r="Y27" s="35"/>
      <c r="Z27" s="35"/>
      <c r="AB27" s="48"/>
      <c r="AC27" s="17" t="s">
        <v>51</v>
      </c>
      <c r="AD27" s="49"/>
      <c r="AE27" s="35"/>
      <c r="AF27" s="35"/>
      <c r="AG27" s="35"/>
      <c r="AH27" s="18"/>
      <c r="AI27" s="50"/>
      <c r="AJ27" s="35"/>
      <c r="AK27" s="35"/>
      <c r="AL27" s="35"/>
      <c r="AM27" s="35"/>
      <c r="AO27" s="48"/>
      <c r="AP27" s="17" t="s">
        <v>51</v>
      </c>
      <c r="AQ27" s="21"/>
      <c r="AR27" s="35"/>
      <c r="AS27" s="35"/>
      <c r="AT27" s="35"/>
      <c r="AU27" s="18"/>
      <c r="AV27" s="21"/>
      <c r="AW27" s="1"/>
      <c r="AX27" s="35"/>
      <c r="AY27" s="35"/>
      <c r="AZ27" s="56"/>
      <c r="BB27" s="48"/>
      <c r="BC27" s="28" t="s">
        <v>51</v>
      </c>
      <c r="BD27" s="1"/>
      <c r="BE27" s="1"/>
      <c r="BF27" s="1"/>
      <c r="BG27" s="1"/>
      <c r="BH27" s="1"/>
      <c r="BI27" s="1"/>
      <c r="BJ27" s="1"/>
      <c r="BK27" s="1"/>
      <c r="BL27" s="1"/>
      <c r="BM27" s="41"/>
      <c r="BO27" s="48"/>
      <c r="BP27" s="28" t="s">
        <v>51</v>
      </c>
      <c r="BQ27" s="1"/>
      <c r="BR27" s="1"/>
      <c r="BS27" s="1"/>
      <c r="BT27" s="1"/>
      <c r="BU27" s="1"/>
      <c r="BV27" s="1"/>
      <c r="BW27" s="1"/>
      <c r="BX27" s="1"/>
      <c r="BY27" s="1"/>
      <c r="BZ27" s="41"/>
    </row>
    <row r="28" spans="2:78" ht="12.75">
      <c r="B28" s="67" t="s">
        <v>23</v>
      </c>
      <c r="C28" s="17" t="s">
        <v>52</v>
      </c>
      <c r="D28" s="49"/>
      <c r="E28" s="35"/>
      <c r="F28" s="35"/>
      <c r="G28" s="35"/>
      <c r="H28" s="18"/>
      <c r="I28" s="49"/>
      <c r="J28" s="35"/>
      <c r="K28" s="35"/>
      <c r="L28" s="35"/>
      <c r="M28" s="18"/>
      <c r="O28" s="67" t="s">
        <v>23</v>
      </c>
      <c r="P28" s="17" t="s">
        <v>52</v>
      </c>
      <c r="Q28" s="49"/>
      <c r="R28" s="35"/>
      <c r="S28" s="35"/>
      <c r="T28" s="35"/>
      <c r="U28" s="18"/>
      <c r="V28" s="50"/>
      <c r="W28" s="35"/>
      <c r="X28" s="35"/>
      <c r="Y28" s="35"/>
      <c r="Z28" s="35"/>
      <c r="AB28" s="67" t="s">
        <v>23</v>
      </c>
      <c r="AC28" s="17" t="s">
        <v>52</v>
      </c>
      <c r="AD28" s="49"/>
      <c r="AE28" s="35"/>
      <c r="AF28" s="35"/>
      <c r="AG28" s="35"/>
      <c r="AH28" s="18"/>
      <c r="AI28" s="50"/>
      <c r="AJ28" s="35"/>
      <c r="AK28" s="35"/>
      <c r="AL28" s="35"/>
      <c r="AM28" s="35"/>
      <c r="AO28" s="67" t="s">
        <v>23</v>
      </c>
      <c r="AP28" s="17" t="s">
        <v>52</v>
      </c>
      <c r="AQ28" s="21"/>
      <c r="AR28" s="1"/>
      <c r="AS28" s="35"/>
      <c r="AT28" s="35"/>
      <c r="AU28" s="18"/>
      <c r="AV28" s="49"/>
      <c r="AW28" s="1"/>
      <c r="AX28" s="35"/>
      <c r="AY28" s="35"/>
      <c r="AZ28" s="18"/>
      <c r="BB28" s="67" t="s">
        <v>23</v>
      </c>
      <c r="BC28" s="28" t="s">
        <v>52</v>
      </c>
      <c r="BD28" s="1"/>
      <c r="BE28" s="1"/>
      <c r="BF28" s="1"/>
      <c r="BG28" s="1"/>
      <c r="BH28" s="1"/>
      <c r="BI28" s="1"/>
      <c r="BJ28" s="1"/>
      <c r="BK28" s="35"/>
      <c r="BL28" s="35"/>
      <c r="BM28" s="35"/>
      <c r="BO28" s="67" t="s">
        <v>23</v>
      </c>
      <c r="BP28" s="28" t="s">
        <v>52</v>
      </c>
      <c r="BQ28" s="1"/>
      <c r="BR28" s="1"/>
      <c r="BS28" s="1"/>
      <c r="BT28" s="1"/>
      <c r="BU28" s="1"/>
      <c r="BV28" s="1"/>
      <c r="BW28" s="1"/>
      <c r="BX28" s="35"/>
      <c r="BY28" s="35"/>
      <c r="BZ28" s="35"/>
    </row>
    <row r="29" spans="2:78" ht="13.5" thickBot="1">
      <c r="B29" s="67" t="s">
        <v>25</v>
      </c>
      <c r="C29" s="17" t="s">
        <v>53</v>
      </c>
      <c r="D29" s="68"/>
      <c r="E29" s="69"/>
      <c r="F29" s="69"/>
      <c r="G29" s="69"/>
      <c r="H29" s="70"/>
      <c r="I29" s="68"/>
      <c r="J29" s="69"/>
      <c r="K29" s="69"/>
      <c r="L29" s="69"/>
      <c r="M29" s="70"/>
      <c r="O29" s="67" t="s">
        <v>25</v>
      </c>
      <c r="P29" s="17" t="s">
        <v>53</v>
      </c>
      <c r="Q29" s="68"/>
      <c r="R29" s="69"/>
      <c r="S29" s="69"/>
      <c r="T29" s="69"/>
      <c r="U29" s="70"/>
      <c r="V29" s="50"/>
      <c r="W29" s="35"/>
      <c r="X29" s="35"/>
      <c r="Y29" s="35"/>
      <c r="Z29" s="35"/>
      <c r="AB29" s="67" t="s">
        <v>25</v>
      </c>
      <c r="AC29" s="17" t="s">
        <v>53</v>
      </c>
      <c r="AD29" s="68"/>
      <c r="AE29" s="69"/>
      <c r="AF29" s="69"/>
      <c r="AG29" s="69"/>
      <c r="AH29" s="70"/>
      <c r="AI29" s="50"/>
      <c r="AJ29" s="35"/>
      <c r="AK29" s="35"/>
      <c r="AL29" s="35"/>
      <c r="AM29" s="35"/>
      <c r="AO29" s="67" t="s">
        <v>25</v>
      </c>
      <c r="AP29" s="17" t="s">
        <v>53</v>
      </c>
      <c r="AQ29" s="68"/>
      <c r="AR29" s="69"/>
      <c r="AS29" s="69"/>
      <c r="AT29" s="69"/>
      <c r="AU29" s="70"/>
      <c r="AV29" s="68"/>
      <c r="AW29" s="69"/>
      <c r="AX29" s="69"/>
      <c r="AY29" s="69"/>
      <c r="AZ29" s="70"/>
      <c r="BB29" s="67" t="s">
        <v>25</v>
      </c>
      <c r="BC29" s="28" t="s">
        <v>53</v>
      </c>
      <c r="BD29" s="1"/>
      <c r="BE29" s="1"/>
      <c r="BF29" s="1"/>
      <c r="BG29" s="1"/>
      <c r="BH29" s="1"/>
      <c r="BI29" s="1"/>
      <c r="BJ29" s="1"/>
      <c r="BK29" s="35"/>
      <c r="BL29" s="35"/>
      <c r="BM29" s="35"/>
      <c r="BO29" s="67" t="s">
        <v>25</v>
      </c>
      <c r="BP29" s="28" t="s">
        <v>53</v>
      </c>
      <c r="BQ29" s="1"/>
      <c r="BR29" s="1"/>
      <c r="BS29" s="1"/>
      <c r="BT29" s="1"/>
      <c r="BU29" s="1"/>
      <c r="BV29" s="1"/>
      <c r="BW29" s="1"/>
      <c r="BX29" s="35"/>
      <c r="BY29" s="35"/>
      <c r="BZ29" s="35"/>
    </row>
    <row r="30" spans="54:78" ht="12.75"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</row>
    <row r="31" spans="54:78" ht="12.75"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</row>
    <row r="32" spans="3:77" ht="24" customHeight="1">
      <c r="C32" s="192" t="s">
        <v>158</v>
      </c>
      <c r="D32" s="192"/>
      <c r="E32" s="192"/>
      <c r="F32" s="192"/>
      <c r="J32" s="32" t="s">
        <v>157</v>
      </c>
      <c r="O32" s="192" t="s">
        <v>158</v>
      </c>
      <c r="P32" s="192"/>
      <c r="Q32" s="192"/>
      <c r="R32" s="192"/>
      <c r="V32" s="32" t="s">
        <v>157</v>
      </c>
      <c r="AB32" s="192" t="s">
        <v>158</v>
      </c>
      <c r="AC32" s="192"/>
      <c r="AD32" s="192"/>
      <c r="AE32" s="192"/>
      <c r="AI32" s="32" t="s">
        <v>157</v>
      </c>
      <c r="AO32" s="192" t="s">
        <v>158</v>
      </c>
      <c r="AP32" s="192"/>
      <c r="AQ32" s="192"/>
      <c r="AR32" s="192"/>
      <c r="AV32" s="32" t="s">
        <v>157</v>
      </c>
      <c r="BC32" s="192" t="s">
        <v>259</v>
      </c>
      <c r="BD32" s="192"/>
      <c r="BE32" s="192"/>
      <c r="BF32" s="192"/>
      <c r="BG32" s="32" t="s">
        <v>256</v>
      </c>
      <c r="BL32" s="73"/>
      <c r="BP32" s="192" t="s">
        <v>333</v>
      </c>
      <c r="BQ32" s="192"/>
      <c r="BR32" s="192"/>
      <c r="BS32" s="192"/>
      <c r="BT32" s="32" t="s">
        <v>256</v>
      </c>
      <c r="BY32" s="73"/>
    </row>
    <row r="34" spans="54:67" ht="12.75">
      <c r="BB34" s="32" t="s">
        <v>322</v>
      </c>
      <c r="BO34" s="32" t="s">
        <v>322</v>
      </c>
    </row>
    <row r="35" spans="54:68" ht="12.75">
      <c r="BB35" s="32" t="s">
        <v>321</v>
      </c>
      <c r="BC35" s="74"/>
      <c r="BO35" s="32" t="s">
        <v>321</v>
      </c>
      <c r="BP35" s="74"/>
    </row>
    <row r="36" spans="55:68" ht="12.75">
      <c r="BC36" s="74"/>
      <c r="BP36" s="74"/>
    </row>
    <row r="38" spans="3:4" ht="15.75">
      <c r="C38" s="75" t="s">
        <v>184</v>
      </c>
      <c r="D38" s="75" t="s">
        <v>214</v>
      </c>
    </row>
    <row r="39" spans="3:5" ht="15.75">
      <c r="C39" s="75" t="s">
        <v>185</v>
      </c>
      <c r="D39" s="75" t="s">
        <v>215</v>
      </c>
      <c r="E39" s="32" t="s">
        <v>235</v>
      </c>
    </row>
    <row r="40" spans="5:75" s="76" customFormat="1" ht="15">
      <c r="E40" s="77"/>
      <c r="J40" s="78"/>
      <c r="R40" s="78"/>
      <c r="W40" s="78"/>
      <c r="AE40" s="79"/>
      <c r="AJ40" s="79"/>
      <c r="AR40" s="79"/>
      <c r="AW40" s="79"/>
      <c r="BE40" s="25"/>
      <c r="BF40" s="78"/>
      <c r="BG40" s="78"/>
      <c r="BH40" s="78"/>
      <c r="BI40" s="78"/>
      <c r="BJ40" s="25"/>
      <c r="BR40" s="25"/>
      <c r="BS40" s="78"/>
      <c r="BT40" s="78"/>
      <c r="BU40" s="78"/>
      <c r="BV40" s="78"/>
      <c r="BW40" s="25"/>
    </row>
    <row r="41" spans="57:75" s="76" customFormat="1" ht="15">
      <c r="BE41" s="25"/>
      <c r="BF41" s="78"/>
      <c r="BG41" s="78"/>
      <c r="BH41" s="78"/>
      <c r="BI41" s="78"/>
      <c r="BJ41" s="25"/>
      <c r="BR41" s="25"/>
      <c r="BS41" s="78"/>
      <c r="BT41" s="78"/>
      <c r="BU41" s="78"/>
      <c r="BV41" s="78"/>
      <c r="BW41" s="25"/>
    </row>
    <row r="42" spans="5:75" s="76" customFormat="1" ht="15">
      <c r="E42" s="80"/>
      <c r="J42" s="79"/>
      <c r="R42" s="79"/>
      <c r="W42" s="78"/>
      <c r="AE42" s="79"/>
      <c r="AJ42" s="78"/>
      <c r="AR42" s="79"/>
      <c r="AW42" s="79"/>
      <c r="BE42" s="25"/>
      <c r="BF42" s="78"/>
      <c r="BG42" s="78"/>
      <c r="BH42" s="78"/>
      <c r="BI42" s="78"/>
      <c r="BJ42" s="25"/>
      <c r="BR42" s="25"/>
      <c r="BS42" s="78"/>
      <c r="BT42" s="78"/>
      <c r="BU42" s="78"/>
      <c r="BV42" s="78"/>
      <c r="BW42" s="25"/>
    </row>
    <row r="44" spans="55:68" ht="12.75">
      <c r="BC44" s="38"/>
      <c r="BP44" s="38"/>
    </row>
    <row r="45" spans="55:68" ht="15">
      <c r="BC45" s="39"/>
      <c r="BP45" s="39"/>
    </row>
  </sheetData>
  <sheetProtection/>
  <mergeCells count="39">
    <mergeCell ref="B4:M4"/>
    <mergeCell ref="O4:Z4"/>
    <mergeCell ref="AB4:AM4"/>
    <mergeCell ref="O6:O7"/>
    <mergeCell ref="P6:P7"/>
    <mergeCell ref="Q6:U6"/>
    <mergeCell ref="V6:Z6"/>
    <mergeCell ref="B6:B7"/>
    <mergeCell ref="C6:C7"/>
    <mergeCell ref="D6:H6"/>
    <mergeCell ref="BC32:BF32"/>
    <mergeCell ref="AP6:AP7"/>
    <mergeCell ref="AQ6:AU6"/>
    <mergeCell ref="AV6:AZ6"/>
    <mergeCell ref="BB6:BB7"/>
    <mergeCell ref="I6:M6"/>
    <mergeCell ref="AC6:AC7"/>
    <mergeCell ref="AD6:AH6"/>
    <mergeCell ref="AB6:AB7"/>
    <mergeCell ref="C32:F32"/>
    <mergeCell ref="O32:R32"/>
    <mergeCell ref="AB32:AE32"/>
    <mergeCell ref="AO32:AR32"/>
    <mergeCell ref="AI6:AM6"/>
    <mergeCell ref="AO6:AO7"/>
    <mergeCell ref="AY3:AZ3"/>
    <mergeCell ref="BC6:BC7"/>
    <mergeCell ref="BD6:BH6"/>
    <mergeCell ref="BI6:BM6"/>
    <mergeCell ref="BB4:BM4"/>
    <mergeCell ref="AO4:AZ4"/>
    <mergeCell ref="BL5:BM5"/>
    <mergeCell ref="BP32:BS32"/>
    <mergeCell ref="BO4:BZ4"/>
    <mergeCell ref="BY5:BZ5"/>
    <mergeCell ref="BO6:BO7"/>
    <mergeCell ref="BP6:BP7"/>
    <mergeCell ref="BQ6:BU6"/>
    <mergeCell ref="BV6:BZ6"/>
  </mergeCells>
  <printOptions/>
  <pageMargins left="0.7874015748031497" right="0" top="0.3937007874015748" bottom="0" header="0.5118110236220472" footer="0.5118110236220472"/>
  <pageSetup horizontalDpi="600" verticalDpi="600" orientation="landscape" paperSize="9" r:id="rId3"/>
  <headerFooter alignWithMargins="0">
    <oddFooter>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6"/>
  <sheetViews>
    <sheetView zoomScalePageLayoutView="0" workbookViewId="0" topLeftCell="BX1">
      <selection activeCell="CF37" sqref="CF37"/>
    </sheetView>
  </sheetViews>
  <sheetFormatPr defaultColWidth="9.00390625" defaultRowHeight="12.75"/>
  <cols>
    <col min="1" max="1" width="6.625" style="32" hidden="1" customWidth="1"/>
    <col min="2" max="2" width="31.625" style="32" hidden="1" customWidth="1"/>
    <col min="3" max="3" width="0" style="32" hidden="1" customWidth="1"/>
    <col min="4" max="4" width="8.625" style="32" hidden="1" customWidth="1"/>
    <col min="5" max="5" width="6.125" style="32" hidden="1" customWidth="1"/>
    <col min="6" max="6" width="8.625" style="32" hidden="1" customWidth="1"/>
    <col min="7" max="7" width="7.25390625" style="32" hidden="1" customWidth="1"/>
    <col min="8" max="8" width="0" style="32" hidden="1" customWidth="1"/>
    <col min="9" max="9" width="7.375" style="32" hidden="1" customWidth="1"/>
    <col min="10" max="12" width="6.875" style="32" hidden="1" customWidth="1"/>
    <col min="13" max="14" width="0" style="32" hidden="1" customWidth="1"/>
    <col min="15" max="15" width="7.00390625" style="32" hidden="1" customWidth="1"/>
    <col min="16" max="18" width="6.875" style="32" hidden="1" customWidth="1"/>
    <col min="19" max="19" width="1.75390625" style="32" hidden="1" customWidth="1"/>
    <col min="20" max="20" width="5.75390625" style="32" hidden="1" customWidth="1"/>
    <col min="21" max="21" width="30.25390625" style="32" hidden="1" customWidth="1"/>
    <col min="22" max="22" width="0" style="32" hidden="1" customWidth="1"/>
    <col min="23" max="24" width="7.75390625" style="32" hidden="1" customWidth="1"/>
    <col min="25" max="27" width="0" style="32" hidden="1" customWidth="1"/>
    <col min="28" max="28" width="7.625" style="32" hidden="1" customWidth="1"/>
    <col min="29" max="30" width="0" style="32" hidden="1" customWidth="1"/>
    <col min="31" max="31" width="7.625" style="32" hidden="1" customWidth="1"/>
    <col min="32" max="32" width="0" style="32" hidden="1" customWidth="1"/>
    <col min="33" max="33" width="8.00390625" style="32" hidden="1" customWidth="1"/>
    <col min="34" max="34" width="7.375" style="32" hidden="1" customWidth="1"/>
    <col min="35" max="35" width="6.125" style="32" hidden="1" customWidth="1"/>
    <col min="36" max="36" width="6.25390625" style="32" hidden="1" customWidth="1"/>
    <col min="37" max="37" width="6.125" style="32" hidden="1" customWidth="1"/>
    <col min="38" max="38" width="1.875" style="32" hidden="1" customWidth="1"/>
    <col min="39" max="39" width="6.625" style="32" hidden="1" customWidth="1"/>
    <col min="40" max="40" width="24.875" style="32" hidden="1" customWidth="1"/>
    <col min="41" max="41" width="12.75390625" style="32" hidden="1" customWidth="1"/>
    <col min="42" max="47" width="0" style="32" hidden="1" customWidth="1"/>
    <col min="48" max="48" width="7.875" style="32" hidden="1" customWidth="1"/>
    <col min="49" max="49" width="0" style="32" hidden="1" customWidth="1"/>
    <col min="50" max="50" width="8.00390625" style="32" hidden="1" customWidth="1"/>
    <col min="51" max="51" width="0" style="32" hidden="1" customWidth="1"/>
    <col min="52" max="52" width="7.625" style="32" hidden="1" customWidth="1"/>
    <col min="53" max="53" width="7.375" style="32" hidden="1" customWidth="1"/>
    <col min="54" max="55" width="7.125" style="32" hidden="1" customWidth="1"/>
    <col min="56" max="56" width="6.625" style="32" hidden="1" customWidth="1"/>
    <col min="57" max="57" width="1.875" style="32" hidden="1" customWidth="1"/>
    <col min="58" max="58" width="0" style="32" hidden="1" customWidth="1"/>
    <col min="59" max="59" width="33.25390625" style="32" hidden="1" customWidth="1"/>
    <col min="60" max="60" width="0" style="32" hidden="1" customWidth="1"/>
    <col min="61" max="61" width="8.625" style="32" hidden="1" customWidth="1"/>
    <col min="62" max="62" width="6.375" style="32" hidden="1" customWidth="1"/>
    <col min="63" max="63" width="7.75390625" style="32" hidden="1" customWidth="1"/>
    <col min="64" max="64" width="6.375" style="32" hidden="1" customWidth="1"/>
    <col min="65" max="66" width="0" style="32" hidden="1" customWidth="1"/>
    <col min="67" max="67" width="6.125" style="32" hidden="1" customWidth="1"/>
    <col min="68" max="69" width="6.875" style="32" hidden="1" customWidth="1"/>
    <col min="70" max="71" width="0" style="32" hidden="1" customWidth="1"/>
    <col min="72" max="75" width="6.875" style="32" hidden="1" customWidth="1"/>
    <col min="76" max="76" width="2.25390625" style="32" customWidth="1"/>
    <col min="77" max="77" width="5.25390625" style="32" customWidth="1"/>
    <col min="78" max="78" width="21.75390625" style="32" customWidth="1"/>
    <col min="79" max="79" width="9.375" style="32" bestFit="1" customWidth="1"/>
    <col min="80" max="80" width="7.75390625" style="32" customWidth="1"/>
    <col min="81" max="81" width="5.125" style="32" customWidth="1"/>
    <col min="82" max="82" width="10.375" style="32" customWidth="1"/>
    <col min="83" max="83" width="6.125" style="32" customWidth="1"/>
    <col min="84" max="84" width="7.75390625" style="32" customWidth="1"/>
    <col min="85" max="85" width="6.625" style="32" customWidth="1"/>
    <col min="86" max="86" width="5.125" style="32" customWidth="1"/>
    <col min="87" max="87" width="7.75390625" style="32" customWidth="1"/>
    <col min="88" max="88" width="6.125" style="32" customWidth="1"/>
    <col min="89" max="89" width="9.125" style="32" customWidth="1"/>
    <col min="90" max="90" width="6.75390625" style="32" customWidth="1"/>
    <col min="91" max="91" width="7.125" style="32" customWidth="1"/>
    <col min="92" max="92" width="5.875" style="32" customWidth="1"/>
    <col min="93" max="93" width="6.125" style="32" customWidth="1"/>
    <col min="94" max="94" width="6.875" style="32" customWidth="1"/>
    <col min="95" max="16384" width="9.125" style="32" customWidth="1"/>
  </cols>
  <sheetData>
    <row r="1" spans="16:92" ht="12.75">
      <c r="P1" s="38" t="s">
        <v>84</v>
      </c>
      <c r="AI1" s="38" t="s">
        <v>104</v>
      </c>
      <c r="BB1" s="38" t="s">
        <v>106</v>
      </c>
      <c r="BU1" s="38" t="s">
        <v>108</v>
      </c>
      <c r="CN1" s="38" t="s">
        <v>109</v>
      </c>
    </row>
    <row r="3" spans="3:92" ht="45.75" customHeight="1">
      <c r="C3" s="205" t="s">
        <v>85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V3" s="205" t="s">
        <v>103</v>
      </c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O3" s="205" t="s">
        <v>105</v>
      </c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H3" s="205" t="s">
        <v>107</v>
      </c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CA3" s="207" t="s">
        <v>335</v>
      </c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</row>
    <row r="4" spans="17:37" ht="13.5" thickBot="1">
      <c r="Q4" s="44" t="s">
        <v>217</v>
      </c>
      <c r="AJ4" s="204" t="s">
        <v>217</v>
      </c>
      <c r="AK4" s="204"/>
    </row>
    <row r="5" spans="1:94" ht="30" customHeight="1">
      <c r="A5" s="209" t="s">
        <v>86</v>
      </c>
      <c r="B5" s="211" t="s">
        <v>87</v>
      </c>
      <c r="C5" s="213" t="s">
        <v>88</v>
      </c>
      <c r="D5" s="213"/>
      <c r="E5" s="213"/>
      <c r="F5" s="213"/>
      <c r="G5" s="214"/>
      <c r="H5" s="215" t="s">
        <v>89</v>
      </c>
      <c r="I5" s="213"/>
      <c r="J5" s="213"/>
      <c r="K5" s="213"/>
      <c r="L5" s="214"/>
      <c r="M5" s="216" t="s">
        <v>90</v>
      </c>
      <c r="N5" s="217" t="s">
        <v>91</v>
      </c>
      <c r="O5" s="217"/>
      <c r="P5" s="217"/>
      <c r="Q5" s="217"/>
      <c r="R5" s="217"/>
      <c r="T5" s="209" t="s">
        <v>86</v>
      </c>
      <c r="U5" s="211" t="s">
        <v>87</v>
      </c>
      <c r="V5" s="213" t="s">
        <v>88</v>
      </c>
      <c r="W5" s="213"/>
      <c r="X5" s="213"/>
      <c r="Y5" s="213"/>
      <c r="Z5" s="214"/>
      <c r="AA5" s="215" t="s">
        <v>89</v>
      </c>
      <c r="AB5" s="213"/>
      <c r="AC5" s="213"/>
      <c r="AD5" s="213"/>
      <c r="AE5" s="214"/>
      <c r="AF5" s="216" t="s">
        <v>90</v>
      </c>
      <c r="AG5" s="217" t="s">
        <v>91</v>
      </c>
      <c r="AH5" s="217"/>
      <c r="AI5" s="217"/>
      <c r="AJ5" s="217"/>
      <c r="AK5" s="217"/>
      <c r="AM5" s="209" t="s">
        <v>86</v>
      </c>
      <c r="AN5" s="211" t="s">
        <v>87</v>
      </c>
      <c r="AO5" s="213" t="s">
        <v>88</v>
      </c>
      <c r="AP5" s="213"/>
      <c r="AQ5" s="213"/>
      <c r="AR5" s="213"/>
      <c r="AS5" s="214"/>
      <c r="AT5" s="215" t="s">
        <v>89</v>
      </c>
      <c r="AU5" s="213"/>
      <c r="AV5" s="213"/>
      <c r="AW5" s="213"/>
      <c r="AX5" s="214"/>
      <c r="AY5" s="216" t="s">
        <v>90</v>
      </c>
      <c r="AZ5" s="217" t="s">
        <v>91</v>
      </c>
      <c r="BA5" s="217"/>
      <c r="BB5" s="217"/>
      <c r="BC5" s="217"/>
      <c r="BD5" s="217"/>
      <c r="BF5" s="209" t="s">
        <v>86</v>
      </c>
      <c r="BG5" s="211" t="s">
        <v>87</v>
      </c>
      <c r="BH5" s="213" t="s">
        <v>88</v>
      </c>
      <c r="BI5" s="213"/>
      <c r="BJ5" s="213"/>
      <c r="BK5" s="213"/>
      <c r="BL5" s="214"/>
      <c r="BM5" s="215" t="s">
        <v>89</v>
      </c>
      <c r="BN5" s="213"/>
      <c r="BO5" s="213"/>
      <c r="BP5" s="213"/>
      <c r="BQ5" s="218"/>
      <c r="BR5" s="220" t="s">
        <v>90</v>
      </c>
      <c r="BS5" s="216" t="s">
        <v>91</v>
      </c>
      <c r="BT5" s="217"/>
      <c r="BU5" s="217"/>
      <c r="BV5" s="217"/>
      <c r="BW5" s="217"/>
      <c r="BY5" s="189" t="s">
        <v>86</v>
      </c>
      <c r="BZ5" s="189" t="s">
        <v>87</v>
      </c>
      <c r="CA5" s="217" t="s">
        <v>88</v>
      </c>
      <c r="CB5" s="217"/>
      <c r="CC5" s="217"/>
      <c r="CD5" s="217"/>
      <c r="CE5" s="217"/>
      <c r="CF5" s="217" t="s">
        <v>89</v>
      </c>
      <c r="CG5" s="217"/>
      <c r="CH5" s="217"/>
      <c r="CI5" s="217"/>
      <c r="CJ5" s="217"/>
      <c r="CK5" s="219" t="s">
        <v>90</v>
      </c>
      <c r="CL5" s="217" t="s">
        <v>91</v>
      </c>
      <c r="CM5" s="217"/>
      <c r="CN5" s="217"/>
      <c r="CO5" s="217"/>
      <c r="CP5" s="217"/>
    </row>
    <row r="6" spans="1:94" ht="33" customHeight="1">
      <c r="A6" s="210"/>
      <c r="B6" s="212"/>
      <c r="C6" s="81" t="s">
        <v>6</v>
      </c>
      <c r="D6" s="81" t="s">
        <v>7</v>
      </c>
      <c r="E6" s="81" t="s">
        <v>8</v>
      </c>
      <c r="F6" s="81" t="s">
        <v>9</v>
      </c>
      <c r="G6" s="82" t="s">
        <v>10</v>
      </c>
      <c r="H6" s="83" t="s">
        <v>6</v>
      </c>
      <c r="I6" s="81" t="s">
        <v>7</v>
      </c>
      <c r="J6" s="81" t="s">
        <v>8</v>
      </c>
      <c r="K6" s="81" t="s">
        <v>9</v>
      </c>
      <c r="L6" s="82" t="s">
        <v>10</v>
      </c>
      <c r="M6" s="216"/>
      <c r="N6" s="81" t="s">
        <v>6</v>
      </c>
      <c r="O6" s="81" t="s">
        <v>7</v>
      </c>
      <c r="P6" s="81" t="s">
        <v>8</v>
      </c>
      <c r="Q6" s="81" t="s">
        <v>9</v>
      </c>
      <c r="R6" s="81" t="s">
        <v>10</v>
      </c>
      <c r="T6" s="210"/>
      <c r="U6" s="212"/>
      <c r="V6" s="81" t="s">
        <v>6</v>
      </c>
      <c r="W6" s="81" t="s">
        <v>7</v>
      </c>
      <c r="X6" s="81" t="s">
        <v>8</v>
      </c>
      <c r="Y6" s="81" t="s">
        <v>9</v>
      </c>
      <c r="Z6" s="82" t="s">
        <v>10</v>
      </c>
      <c r="AA6" s="83" t="s">
        <v>6</v>
      </c>
      <c r="AB6" s="81" t="s">
        <v>7</v>
      </c>
      <c r="AC6" s="81" t="s">
        <v>8</v>
      </c>
      <c r="AD6" s="81" t="s">
        <v>9</v>
      </c>
      <c r="AE6" s="82" t="s">
        <v>10</v>
      </c>
      <c r="AF6" s="216"/>
      <c r="AG6" s="81" t="s">
        <v>6</v>
      </c>
      <c r="AH6" s="81" t="s">
        <v>7</v>
      </c>
      <c r="AI6" s="81" t="s">
        <v>8</v>
      </c>
      <c r="AJ6" s="81" t="s">
        <v>9</v>
      </c>
      <c r="AK6" s="81" t="s">
        <v>10</v>
      </c>
      <c r="AM6" s="210"/>
      <c r="AN6" s="212"/>
      <c r="AO6" s="81" t="s">
        <v>6</v>
      </c>
      <c r="AP6" s="81" t="s">
        <v>7</v>
      </c>
      <c r="AQ6" s="81" t="s">
        <v>8</v>
      </c>
      <c r="AR6" s="81" t="s">
        <v>9</v>
      </c>
      <c r="AS6" s="82" t="s">
        <v>10</v>
      </c>
      <c r="AT6" s="83" t="s">
        <v>6</v>
      </c>
      <c r="AU6" s="81" t="s">
        <v>7</v>
      </c>
      <c r="AV6" s="81" t="s">
        <v>8</v>
      </c>
      <c r="AW6" s="81" t="s">
        <v>9</v>
      </c>
      <c r="AX6" s="82" t="s">
        <v>10</v>
      </c>
      <c r="AY6" s="216"/>
      <c r="AZ6" s="81" t="s">
        <v>6</v>
      </c>
      <c r="BA6" s="81" t="s">
        <v>7</v>
      </c>
      <c r="BB6" s="81" t="s">
        <v>8</v>
      </c>
      <c r="BC6" s="81" t="s">
        <v>9</v>
      </c>
      <c r="BD6" s="81" t="s">
        <v>10</v>
      </c>
      <c r="BF6" s="210"/>
      <c r="BG6" s="212"/>
      <c r="BH6" s="81" t="s">
        <v>6</v>
      </c>
      <c r="BI6" s="81" t="s">
        <v>7</v>
      </c>
      <c r="BJ6" s="81" t="s">
        <v>8</v>
      </c>
      <c r="BK6" s="81" t="s">
        <v>9</v>
      </c>
      <c r="BL6" s="82" t="s">
        <v>10</v>
      </c>
      <c r="BM6" s="83" t="s">
        <v>6</v>
      </c>
      <c r="BN6" s="81" t="s">
        <v>7</v>
      </c>
      <c r="BO6" s="81" t="s">
        <v>8</v>
      </c>
      <c r="BP6" s="81" t="s">
        <v>9</v>
      </c>
      <c r="BQ6" s="84" t="s">
        <v>10</v>
      </c>
      <c r="BR6" s="221"/>
      <c r="BS6" s="85" t="s">
        <v>6</v>
      </c>
      <c r="BT6" s="81" t="s">
        <v>7</v>
      </c>
      <c r="BU6" s="81" t="s">
        <v>8</v>
      </c>
      <c r="BV6" s="81" t="s">
        <v>9</v>
      </c>
      <c r="BW6" s="81" t="s">
        <v>10</v>
      </c>
      <c r="BY6" s="189"/>
      <c r="BZ6" s="189"/>
      <c r="CA6" s="81" t="s">
        <v>6</v>
      </c>
      <c r="CB6" s="81" t="s">
        <v>7</v>
      </c>
      <c r="CC6" s="81" t="s">
        <v>8</v>
      </c>
      <c r="CD6" s="81" t="s">
        <v>9</v>
      </c>
      <c r="CE6" s="81" t="s">
        <v>10</v>
      </c>
      <c r="CF6" s="81" t="s">
        <v>6</v>
      </c>
      <c r="CG6" s="81" t="s">
        <v>7</v>
      </c>
      <c r="CH6" s="81" t="s">
        <v>8</v>
      </c>
      <c r="CI6" s="81" t="s">
        <v>9</v>
      </c>
      <c r="CJ6" s="81" t="s">
        <v>10</v>
      </c>
      <c r="CK6" s="219"/>
      <c r="CL6" s="81" t="s">
        <v>6</v>
      </c>
      <c r="CM6" s="81" t="s">
        <v>7</v>
      </c>
      <c r="CN6" s="81" t="s">
        <v>8</v>
      </c>
      <c r="CO6" s="81" t="s">
        <v>9</v>
      </c>
      <c r="CP6" s="81" t="s">
        <v>10</v>
      </c>
    </row>
    <row r="7" spans="1:94" ht="13.5" thickBot="1">
      <c r="A7" s="86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8">
        <v>7</v>
      </c>
      <c r="H7" s="86">
        <v>8</v>
      </c>
      <c r="I7" s="87">
        <v>9</v>
      </c>
      <c r="J7" s="87">
        <v>10</v>
      </c>
      <c r="K7" s="87">
        <v>11</v>
      </c>
      <c r="L7" s="88">
        <v>12</v>
      </c>
      <c r="M7" s="89">
        <v>13</v>
      </c>
      <c r="N7" s="90">
        <v>14</v>
      </c>
      <c r="O7" s="90">
        <v>15</v>
      </c>
      <c r="P7" s="90">
        <v>16</v>
      </c>
      <c r="Q7" s="90">
        <v>17</v>
      </c>
      <c r="R7" s="90">
        <v>18</v>
      </c>
      <c r="T7" s="91">
        <v>1</v>
      </c>
      <c r="U7" s="90">
        <v>2</v>
      </c>
      <c r="V7" s="90">
        <v>3</v>
      </c>
      <c r="W7" s="90">
        <v>4</v>
      </c>
      <c r="X7" s="90">
        <v>5</v>
      </c>
      <c r="Y7" s="90">
        <v>6</v>
      </c>
      <c r="Z7" s="92">
        <v>7</v>
      </c>
      <c r="AA7" s="91">
        <v>8</v>
      </c>
      <c r="AB7" s="90">
        <v>9</v>
      </c>
      <c r="AC7" s="90">
        <v>10</v>
      </c>
      <c r="AD7" s="90">
        <v>11</v>
      </c>
      <c r="AE7" s="92">
        <v>12</v>
      </c>
      <c r="AF7" s="89">
        <v>13</v>
      </c>
      <c r="AG7" s="90">
        <v>14</v>
      </c>
      <c r="AH7" s="90">
        <v>15</v>
      </c>
      <c r="AI7" s="90">
        <v>16</v>
      </c>
      <c r="AJ7" s="90">
        <v>17</v>
      </c>
      <c r="AK7" s="90">
        <v>18</v>
      </c>
      <c r="AM7" s="91">
        <v>1</v>
      </c>
      <c r="AN7" s="90">
        <v>2</v>
      </c>
      <c r="AO7" s="90">
        <v>3</v>
      </c>
      <c r="AP7" s="90">
        <v>4</v>
      </c>
      <c r="AQ7" s="90">
        <v>5</v>
      </c>
      <c r="AR7" s="90">
        <v>6</v>
      </c>
      <c r="AS7" s="92">
        <v>7</v>
      </c>
      <c r="AT7" s="91">
        <v>8</v>
      </c>
      <c r="AU7" s="90">
        <v>9</v>
      </c>
      <c r="AV7" s="90">
        <v>10</v>
      </c>
      <c r="AW7" s="90">
        <v>11</v>
      </c>
      <c r="AX7" s="92">
        <v>12</v>
      </c>
      <c r="AY7" s="89">
        <v>13</v>
      </c>
      <c r="AZ7" s="90">
        <v>14</v>
      </c>
      <c r="BA7" s="90">
        <v>15</v>
      </c>
      <c r="BB7" s="90">
        <v>16</v>
      </c>
      <c r="BC7" s="90">
        <v>17</v>
      </c>
      <c r="BD7" s="90">
        <v>18</v>
      </c>
      <c r="BF7" s="86">
        <v>1</v>
      </c>
      <c r="BG7" s="87">
        <v>2</v>
      </c>
      <c r="BH7" s="87">
        <v>3</v>
      </c>
      <c r="BI7" s="87">
        <v>4</v>
      </c>
      <c r="BJ7" s="87">
        <v>5</v>
      </c>
      <c r="BK7" s="87">
        <v>6</v>
      </c>
      <c r="BL7" s="88">
        <v>7</v>
      </c>
      <c r="BM7" s="86">
        <v>8</v>
      </c>
      <c r="BN7" s="87">
        <v>9</v>
      </c>
      <c r="BO7" s="87">
        <v>10</v>
      </c>
      <c r="BP7" s="87">
        <v>11</v>
      </c>
      <c r="BQ7" s="93">
        <v>12</v>
      </c>
      <c r="BR7" s="94">
        <v>13</v>
      </c>
      <c r="BS7" s="89">
        <v>14</v>
      </c>
      <c r="BT7" s="90">
        <v>15</v>
      </c>
      <c r="BU7" s="90">
        <v>16</v>
      </c>
      <c r="BV7" s="90">
        <v>17</v>
      </c>
      <c r="BW7" s="90">
        <v>18</v>
      </c>
      <c r="BY7" s="81">
        <v>1</v>
      </c>
      <c r="BZ7" s="81">
        <v>2</v>
      </c>
      <c r="CA7" s="81">
        <v>3</v>
      </c>
      <c r="CB7" s="81">
        <v>4</v>
      </c>
      <c r="CC7" s="81">
        <v>5</v>
      </c>
      <c r="CD7" s="81">
        <v>6</v>
      </c>
      <c r="CE7" s="81">
        <v>7</v>
      </c>
      <c r="CF7" s="81">
        <v>8</v>
      </c>
      <c r="CG7" s="81">
        <v>9</v>
      </c>
      <c r="CH7" s="81">
        <v>10</v>
      </c>
      <c r="CI7" s="81">
        <v>11</v>
      </c>
      <c r="CJ7" s="81">
        <v>12</v>
      </c>
      <c r="CK7" s="81">
        <v>13</v>
      </c>
      <c r="CL7" s="81">
        <v>14</v>
      </c>
      <c r="CM7" s="81">
        <v>15</v>
      </c>
      <c r="CN7" s="81">
        <v>16</v>
      </c>
      <c r="CO7" s="81">
        <v>17</v>
      </c>
      <c r="CP7" s="81">
        <v>18</v>
      </c>
    </row>
    <row r="8" spans="1:94" ht="13.5" hidden="1" thickBot="1">
      <c r="A8" s="222" t="s">
        <v>4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4"/>
      <c r="T8" s="222" t="s">
        <v>4</v>
      </c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4"/>
      <c r="AM8" s="222" t="s">
        <v>4</v>
      </c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4"/>
      <c r="BF8" s="222" t="s">
        <v>4</v>
      </c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4"/>
      <c r="BY8" s="196" t="s">
        <v>326</v>
      </c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</row>
    <row r="9" spans="1:94" ht="18" customHeight="1" hidden="1">
      <c r="A9" s="95" t="s">
        <v>92</v>
      </c>
      <c r="B9" s="96" t="s">
        <v>93</v>
      </c>
      <c r="C9" s="97">
        <f>C14-C11-C10-C13</f>
        <v>260.369</v>
      </c>
      <c r="D9" s="98"/>
      <c r="E9" s="99"/>
      <c r="F9" s="98">
        <f>F14-F13-F11-F10</f>
        <v>260.369</v>
      </c>
      <c r="G9" s="100"/>
      <c r="H9" s="101">
        <f>H14-H13-H11-H10</f>
        <v>35.77467465753425</v>
      </c>
      <c r="I9" s="98"/>
      <c r="J9" s="99"/>
      <c r="K9" s="98">
        <f>K14-K13-K11-K10</f>
        <v>35.77467465753424</v>
      </c>
      <c r="L9" s="100"/>
      <c r="M9" s="102"/>
      <c r="N9" s="99"/>
      <c r="O9" s="99"/>
      <c r="P9" s="99"/>
      <c r="Q9" s="99"/>
      <c r="R9" s="100"/>
      <c r="T9" s="95" t="s">
        <v>92</v>
      </c>
      <c r="U9" s="96" t="s">
        <v>93</v>
      </c>
      <c r="V9" s="97">
        <f>V14-V11-V10</f>
        <v>210.446</v>
      </c>
      <c r="W9" s="98"/>
      <c r="X9" s="99"/>
      <c r="Y9" s="98">
        <f>Y14-Y11-Y10</f>
        <v>210.446</v>
      </c>
      <c r="Z9" s="100"/>
      <c r="AA9" s="103">
        <f>AA14-AA11-AA10</f>
        <v>25.32349412221898</v>
      </c>
      <c r="AB9" s="98"/>
      <c r="AC9" s="99"/>
      <c r="AD9" s="98">
        <f>AA9</f>
        <v>25.32349412221898</v>
      </c>
      <c r="AE9" s="100"/>
      <c r="AF9" s="104">
        <f>V9*1000/AA9</f>
        <v>8310.306586615685</v>
      </c>
      <c r="AG9" s="105"/>
      <c r="AH9" s="105"/>
      <c r="AI9" s="105"/>
      <c r="AJ9" s="105"/>
      <c r="AK9" s="105"/>
      <c r="AM9" s="105" t="s">
        <v>92</v>
      </c>
      <c r="AN9" s="106" t="s">
        <v>93</v>
      </c>
      <c r="AO9" s="107">
        <f>AO14-AO11-AO10</f>
        <v>246.03700000000003</v>
      </c>
      <c r="AP9" s="108"/>
      <c r="AQ9" s="99"/>
      <c r="AR9" s="98">
        <f>AR14-AR11-AR10</f>
        <v>246.03700000000003</v>
      </c>
      <c r="AS9" s="100"/>
      <c r="AT9" s="103">
        <f>AT14-AT11-AT10</f>
        <v>33.96282305936073</v>
      </c>
      <c r="AU9" s="98"/>
      <c r="AV9" s="98"/>
      <c r="AW9" s="98">
        <f>AT9</f>
        <v>33.96282305936073</v>
      </c>
      <c r="AX9" s="100"/>
      <c r="AY9" s="104"/>
      <c r="AZ9" s="105"/>
      <c r="BA9" s="105"/>
      <c r="BB9" s="105"/>
      <c r="BC9" s="105"/>
      <c r="BD9" s="105"/>
      <c r="BF9" s="95" t="s">
        <v>92</v>
      </c>
      <c r="BG9" s="96" t="s">
        <v>93</v>
      </c>
      <c r="BH9" s="98">
        <f>BH14-BH11-BH10</f>
        <v>79.79100000000001</v>
      </c>
      <c r="BI9" s="98"/>
      <c r="BJ9" s="98"/>
      <c r="BK9" s="98">
        <f>BK14-BK11-BK10</f>
        <v>79.79100000000001</v>
      </c>
      <c r="BL9" s="109"/>
      <c r="BM9" s="103">
        <f>BM14-BM11-BM10</f>
        <v>12.053532072189608</v>
      </c>
      <c r="BN9" s="98"/>
      <c r="BO9" s="98"/>
      <c r="BP9" s="98">
        <f>BM9</f>
        <v>12.053532072189608</v>
      </c>
      <c r="BQ9" s="109"/>
      <c r="BR9" s="23"/>
      <c r="BS9" s="110"/>
      <c r="BT9" s="105"/>
      <c r="BU9" s="105"/>
      <c r="BV9" s="105"/>
      <c r="BW9" s="105"/>
      <c r="BY9" s="2" t="s">
        <v>92</v>
      </c>
      <c r="BZ9" s="2" t="s">
        <v>93</v>
      </c>
      <c r="CA9" s="111">
        <f>CA14-CA11-CA10</f>
        <v>1286.2573</v>
      </c>
      <c r="CB9" s="112">
        <f>D9+W9+AP9+BI9</f>
        <v>0</v>
      </c>
      <c r="CC9" s="111"/>
      <c r="CD9" s="111">
        <f>CA9</f>
        <v>1286.2573</v>
      </c>
      <c r="CE9" s="111"/>
      <c r="CF9" s="111">
        <f>CF14-CF13-CF11-CF10</f>
        <v>155.1795937893865</v>
      </c>
      <c r="CG9" s="111"/>
      <c r="CH9" s="111"/>
      <c r="CI9" s="111">
        <f>CI14-CI13-CI11-CI10</f>
        <v>155.1795937893865</v>
      </c>
      <c r="CJ9" s="111"/>
      <c r="CK9" s="113"/>
      <c r="CL9" s="2"/>
      <c r="CM9" s="2"/>
      <c r="CN9" s="2"/>
      <c r="CO9" s="2"/>
      <c r="CP9" s="2"/>
    </row>
    <row r="10" spans="1:98" ht="12.75" hidden="1">
      <c r="A10" s="49" t="s">
        <v>94</v>
      </c>
      <c r="B10" s="2" t="s">
        <v>95</v>
      </c>
      <c r="C10" s="114">
        <v>0.096</v>
      </c>
      <c r="D10" s="115"/>
      <c r="E10" s="116"/>
      <c r="F10" s="114">
        <f>C10</f>
        <v>0.096</v>
      </c>
      <c r="G10" s="117"/>
      <c r="H10" s="118">
        <f>C10/365/24/0.8*1000</f>
        <v>0.013698630136986302</v>
      </c>
      <c r="I10" s="1"/>
      <c r="J10" s="35"/>
      <c r="K10" s="1">
        <f>H10</f>
        <v>0.013698630136986302</v>
      </c>
      <c r="L10" s="18"/>
      <c r="M10" s="50"/>
      <c r="N10" s="35"/>
      <c r="O10" s="35"/>
      <c r="P10" s="35"/>
      <c r="Q10" s="35"/>
      <c r="R10" s="18"/>
      <c r="T10" s="49" t="s">
        <v>94</v>
      </c>
      <c r="U10" s="2" t="s">
        <v>95</v>
      </c>
      <c r="V10" s="119">
        <v>0.642</v>
      </c>
      <c r="W10" s="1"/>
      <c r="X10" s="35"/>
      <c r="Y10" s="1">
        <f>V10</f>
        <v>0.642</v>
      </c>
      <c r="Z10" s="18"/>
      <c r="AA10" s="118">
        <f>V10/365/24/0.94*1000</f>
        <v>0.0779656076945497</v>
      </c>
      <c r="AB10" s="1"/>
      <c r="AC10" s="35"/>
      <c r="AD10" s="1">
        <f>AA10</f>
        <v>0.0779656076945497</v>
      </c>
      <c r="AE10" s="18"/>
      <c r="AF10" s="50"/>
      <c r="AG10" s="35"/>
      <c r="AH10" s="35"/>
      <c r="AI10" s="35"/>
      <c r="AJ10" s="35"/>
      <c r="AK10" s="35"/>
      <c r="AM10" s="35" t="s">
        <v>94</v>
      </c>
      <c r="AN10" s="120" t="s">
        <v>95</v>
      </c>
      <c r="AO10" s="118">
        <f>SUM(AP10:AS10)</f>
        <v>0.296</v>
      </c>
      <c r="AP10" s="119"/>
      <c r="AQ10" s="35"/>
      <c r="AR10" s="35">
        <v>0.296</v>
      </c>
      <c r="AS10" s="18"/>
      <c r="AT10" s="118">
        <f>AO10/365/24/0.8*1000</f>
        <v>0.04223744292237443</v>
      </c>
      <c r="AU10" s="1"/>
      <c r="AV10" s="1"/>
      <c r="AW10" s="1">
        <f>AT10</f>
        <v>0.04223744292237443</v>
      </c>
      <c r="AX10" s="18"/>
      <c r="AY10" s="50"/>
      <c r="AZ10" s="2"/>
      <c r="BA10" s="2"/>
      <c r="BB10" s="35"/>
      <c r="BC10" s="35"/>
      <c r="BD10" s="35"/>
      <c r="BF10" s="49" t="s">
        <v>94</v>
      </c>
      <c r="BG10" s="2" t="s">
        <v>95</v>
      </c>
      <c r="BH10" s="1">
        <v>0.166</v>
      </c>
      <c r="BI10" s="1"/>
      <c r="BJ10" s="1"/>
      <c r="BK10" s="1">
        <f>BH10</f>
        <v>0.166</v>
      </c>
      <c r="BL10" s="121"/>
      <c r="BM10" s="21">
        <f>BH10/365/24/0.84*1000</f>
        <v>0.022559252011306808</v>
      </c>
      <c r="BN10" s="1"/>
      <c r="BO10" s="1"/>
      <c r="BP10" s="1">
        <f>BM10</f>
        <v>0.022559252011306808</v>
      </c>
      <c r="BQ10" s="121"/>
      <c r="BR10" s="24"/>
      <c r="BS10" s="50"/>
      <c r="BT10" s="35"/>
      <c r="BU10" s="35"/>
      <c r="BV10" s="35"/>
      <c r="BW10" s="35"/>
      <c r="BY10" s="2" t="s">
        <v>94</v>
      </c>
      <c r="BZ10" s="2" t="s">
        <v>95</v>
      </c>
      <c r="CA10" s="122">
        <v>5.316</v>
      </c>
      <c r="CB10" s="112">
        <f>D10+W10+AP10+BI10</f>
        <v>0</v>
      </c>
      <c r="CC10" s="122"/>
      <c r="CD10" s="122">
        <f>CA10</f>
        <v>5.316</v>
      </c>
      <c r="CE10" s="122"/>
      <c r="CF10" s="122">
        <f>CG10+CI10</f>
        <v>0.6413450252794511</v>
      </c>
      <c r="CG10" s="122"/>
      <c r="CH10" s="122"/>
      <c r="CI10" s="122">
        <f>CD10/CK14*1000</f>
        <v>0.6413450252794511</v>
      </c>
      <c r="CJ10" s="111"/>
      <c r="CK10" s="113"/>
      <c r="CL10" s="2"/>
      <c r="CM10" s="2"/>
      <c r="CN10" s="2"/>
      <c r="CO10" s="2"/>
      <c r="CP10" s="2"/>
      <c r="CT10" s="32" t="s">
        <v>323</v>
      </c>
    </row>
    <row r="11" spans="1:94" ht="30" customHeight="1" hidden="1">
      <c r="A11" s="49" t="s">
        <v>96</v>
      </c>
      <c r="B11" s="28" t="s">
        <v>97</v>
      </c>
      <c r="C11" s="119">
        <v>11.168</v>
      </c>
      <c r="D11" s="1"/>
      <c r="E11" s="35"/>
      <c r="F11" s="1">
        <f>C11</f>
        <v>11.168</v>
      </c>
      <c r="G11" s="56"/>
      <c r="H11" s="118">
        <f>C11/365/24/0.8*1000</f>
        <v>1.5936073059360727</v>
      </c>
      <c r="I11" s="1"/>
      <c r="J11" s="35"/>
      <c r="K11" s="1">
        <f>H11</f>
        <v>1.5936073059360727</v>
      </c>
      <c r="L11" s="56"/>
      <c r="M11" s="123"/>
      <c r="N11" s="35"/>
      <c r="O11" s="35"/>
      <c r="P11" s="35"/>
      <c r="Q11" s="35"/>
      <c r="R11" s="18"/>
      <c r="T11" s="49" t="s">
        <v>96</v>
      </c>
      <c r="U11" s="28" t="s">
        <v>97</v>
      </c>
      <c r="V11" s="119">
        <v>3.756</v>
      </c>
      <c r="W11" s="1"/>
      <c r="X11" s="35"/>
      <c r="Y11" s="1">
        <f>V11</f>
        <v>3.756</v>
      </c>
      <c r="Z11" s="18"/>
      <c r="AA11" s="118">
        <f>V11/365/24/0.94*1000</f>
        <v>0.45613523754007573</v>
      </c>
      <c r="AB11" s="1"/>
      <c r="AC11" s="35"/>
      <c r="AD11" s="1">
        <f>AA11</f>
        <v>0.45613523754007573</v>
      </c>
      <c r="AE11" s="18"/>
      <c r="AF11" s="123"/>
      <c r="AG11" s="35"/>
      <c r="AH11" s="35"/>
      <c r="AI11" s="35"/>
      <c r="AJ11" s="35"/>
      <c r="AK11" s="35"/>
      <c r="AM11" s="35" t="s">
        <v>96</v>
      </c>
      <c r="AN11" s="17" t="s">
        <v>97</v>
      </c>
      <c r="AO11" s="118">
        <v>17.096</v>
      </c>
      <c r="AP11" s="119"/>
      <c r="AQ11" s="35"/>
      <c r="AR11" s="1">
        <f>AO11</f>
        <v>17.096</v>
      </c>
      <c r="AS11" s="18"/>
      <c r="AT11" s="118">
        <f>AO11/365/24/0.8*1000</f>
        <v>2.439497716894977</v>
      </c>
      <c r="AU11" s="1"/>
      <c r="AV11" s="1"/>
      <c r="AW11" s="1">
        <f>AT11</f>
        <v>2.439497716894977</v>
      </c>
      <c r="AX11" s="56"/>
      <c r="AY11" s="50"/>
      <c r="AZ11" s="2"/>
      <c r="BA11" s="2"/>
      <c r="BB11" s="35"/>
      <c r="BC11" s="35"/>
      <c r="BD11" s="35"/>
      <c r="BF11" s="49" t="s">
        <v>96</v>
      </c>
      <c r="BG11" s="28" t="s">
        <v>97</v>
      </c>
      <c r="BH11" s="1">
        <v>2.491</v>
      </c>
      <c r="BI11" s="1"/>
      <c r="BJ11" s="1"/>
      <c r="BK11" s="1">
        <f>BH11</f>
        <v>2.491</v>
      </c>
      <c r="BL11" s="121"/>
      <c r="BM11" s="21">
        <f>BH11/365/24/0.84*1000</f>
        <v>0.338524679278104</v>
      </c>
      <c r="BN11" s="1"/>
      <c r="BO11" s="1"/>
      <c r="BP11" s="1">
        <f>BM11</f>
        <v>0.338524679278104</v>
      </c>
      <c r="BQ11" s="121"/>
      <c r="BR11" s="24"/>
      <c r="BS11" s="50"/>
      <c r="BT11" s="35"/>
      <c r="BU11" s="35"/>
      <c r="BV11" s="35"/>
      <c r="BW11" s="35"/>
      <c r="BY11" s="2" t="s">
        <v>96</v>
      </c>
      <c r="BZ11" s="29" t="s">
        <v>97</v>
      </c>
      <c r="CA11" s="122">
        <f>57.779-CA10</f>
        <v>52.463</v>
      </c>
      <c r="CB11" s="112">
        <f>D11+W11+AP11+BI11</f>
        <v>0</v>
      </c>
      <c r="CC11" s="122"/>
      <c r="CD11" s="122">
        <f>CA11</f>
        <v>52.463</v>
      </c>
      <c r="CE11" s="122"/>
      <c r="CF11" s="122">
        <f>CG11+CI11</f>
        <v>6.329361185334057</v>
      </c>
      <c r="CG11" s="112">
        <f>CB11/CK14*1000</f>
        <v>0</v>
      </c>
      <c r="CH11" s="122"/>
      <c r="CI11" s="122">
        <f>CD11/CK14*1000</f>
        <v>6.329361185334057</v>
      </c>
      <c r="CJ11" s="111"/>
      <c r="CK11" s="113"/>
      <c r="CL11" s="2"/>
      <c r="CM11" s="2"/>
      <c r="CN11" s="2"/>
      <c r="CO11" s="2"/>
      <c r="CP11" s="2"/>
    </row>
    <row r="12" spans="1:94" ht="25.5" customHeight="1" hidden="1">
      <c r="A12" s="124" t="s">
        <v>98</v>
      </c>
      <c r="B12" s="29" t="s">
        <v>99</v>
      </c>
      <c r="C12" s="125"/>
      <c r="D12" s="1"/>
      <c r="E12" s="35"/>
      <c r="F12" s="35"/>
      <c r="G12" s="18"/>
      <c r="H12" s="118"/>
      <c r="I12" s="1"/>
      <c r="J12" s="35"/>
      <c r="K12" s="35"/>
      <c r="L12" s="18"/>
      <c r="M12" s="123"/>
      <c r="N12" s="35"/>
      <c r="O12" s="2"/>
      <c r="P12" s="2"/>
      <c r="Q12" s="2"/>
      <c r="R12" s="126"/>
      <c r="T12" s="124" t="s">
        <v>98</v>
      </c>
      <c r="U12" s="29" t="s">
        <v>99</v>
      </c>
      <c r="V12" s="119"/>
      <c r="W12" s="1"/>
      <c r="X12" s="35"/>
      <c r="Y12" s="35"/>
      <c r="Z12" s="18"/>
      <c r="AA12" s="49"/>
      <c r="AB12" s="1"/>
      <c r="AC12" s="35"/>
      <c r="AD12" s="35"/>
      <c r="AE12" s="18"/>
      <c r="AF12" s="50"/>
      <c r="AI12" s="2"/>
      <c r="AJ12" s="2"/>
      <c r="AK12" s="2"/>
      <c r="AM12" s="30" t="s">
        <v>98</v>
      </c>
      <c r="AN12" s="127" t="s">
        <v>99</v>
      </c>
      <c r="AO12" s="128"/>
      <c r="AP12" s="125"/>
      <c r="AQ12" s="2"/>
      <c r="AR12" s="2"/>
      <c r="AS12" s="126"/>
      <c r="AT12" s="21"/>
      <c r="AU12" s="1"/>
      <c r="AV12" s="1"/>
      <c r="AW12" s="1"/>
      <c r="AX12" s="126"/>
      <c r="AY12" s="129"/>
      <c r="AZ12" s="2"/>
      <c r="BA12" s="2"/>
      <c r="BB12" s="2"/>
      <c r="BC12" s="2"/>
      <c r="BD12" s="2"/>
      <c r="BF12" s="124" t="s">
        <v>98</v>
      </c>
      <c r="BG12" s="29" t="s">
        <v>99</v>
      </c>
      <c r="BH12" s="1"/>
      <c r="BI12" s="1"/>
      <c r="BJ12" s="1"/>
      <c r="BK12" s="1"/>
      <c r="BL12" s="121"/>
      <c r="BM12" s="21"/>
      <c r="BN12" s="1"/>
      <c r="BO12" s="1"/>
      <c r="BP12" s="1"/>
      <c r="BQ12" s="121"/>
      <c r="BR12" s="130"/>
      <c r="BS12" s="50"/>
      <c r="BT12" s="2"/>
      <c r="BU12" s="2"/>
      <c r="BV12" s="2"/>
      <c r="BW12" s="2"/>
      <c r="BY12" s="30" t="s">
        <v>98</v>
      </c>
      <c r="BZ12" s="29" t="s">
        <v>181</v>
      </c>
      <c r="CA12" s="111"/>
      <c r="CB12" s="112"/>
      <c r="CC12" s="111"/>
      <c r="CD12" s="111"/>
      <c r="CE12" s="111"/>
      <c r="CF12" s="111"/>
      <c r="CG12" s="111"/>
      <c r="CH12" s="111"/>
      <c r="CI12" s="111"/>
      <c r="CJ12" s="111"/>
      <c r="CK12" s="113"/>
      <c r="CL12" s="2"/>
      <c r="CM12" s="2"/>
      <c r="CN12" s="2"/>
      <c r="CO12" s="2"/>
      <c r="CP12" s="2"/>
    </row>
    <row r="13" spans="1:94" ht="25.5" customHeight="1" hidden="1" thickBot="1">
      <c r="A13" s="131" t="s">
        <v>100</v>
      </c>
      <c r="B13" s="132" t="s">
        <v>101</v>
      </c>
      <c r="C13" s="20"/>
      <c r="D13" s="133"/>
      <c r="E13" s="133"/>
      <c r="F13" s="133"/>
      <c r="G13" s="134"/>
      <c r="H13" s="135"/>
      <c r="I13" s="20"/>
      <c r="J13" s="133"/>
      <c r="K13" s="133"/>
      <c r="L13" s="134"/>
      <c r="M13" s="136"/>
      <c r="N13" s="133"/>
      <c r="O13" s="137"/>
      <c r="P13" s="137"/>
      <c r="Q13" s="137"/>
      <c r="R13" s="138"/>
      <c r="T13" s="131" t="s">
        <v>100</v>
      </c>
      <c r="U13" s="132" t="s">
        <v>101</v>
      </c>
      <c r="V13" s="139"/>
      <c r="W13" s="20"/>
      <c r="X13" s="133"/>
      <c r="Y13" s="133"/>
      <c r="Z13" s="134"/>
      <c r="AA13" s="22"/>
      <c r="AB13" s="20"/>
      <c r="AC13" s="133"/>
      <c r="AD13" s="133"/>
      <c r="AE13" s="134"/>
      <c r="AF13" s="136"/>
      <c r="AG13" s="133"/>
      <c r="AH13" s="137"/>
      <c r="AI13" s="137"/>
      <c r="AJ13" s="137"/>
      <c r="AK13" s="137"/>
      <c r="AM13" s="133" t="s">
        <v>100</v>
      </c>
      <c r="AN13" s="140" t="s">
        <v>101</v>
      </c>
      <c r="AO13" s="141"/>
      <c r="AP13" s="142"/>
      <c r="AQ13" s="133"/>
      <c r="AR13" s="133"/>
      <c r="AS13" s="134"/>
      <c r="AT13" s="22"/>
      <c r="AU13" s="20"/>
      <c r="AV13" s="133"/>
      <c r="AW13" s="133"/>
      <c r="AX13" s="134"/>
      <c r="AY13" s="143"/>
      <c r="BB13" s="137"/>
      <c r="BC13" s="137"/>
      <c r="BD13" s="137"/>
      <c r="BF13" s="68" t="s">
        <v>100</v>
      </c>
      <c r="BG13" s="144" t="s">
        <v>101</v>
      </c>
      <c r="BH13" s="19"/>
      <c r="BI13" s="19"/>
      <c r="BJ13" s="19"/>
      <c r="BK13" s="19"/>
      <c r="BL13" s="145"/>
      <c r="BM13" s="22"/>
      <c r="BN13" s="20"/>
      <c r="BO13" s="133"/>
      <c r="BP13" s="133"/>
      <c r="BQ13" s="145"/>
      <c r="BR13" s="146"/>
      <c r="BS13" s="143"/>
      <c r="BT13" s="137"/>
      <c r="BU13" s="137"/>
      <c r="BV13" s="137"/>
      <c r="BW13" s="137"/>
      <c r="BY13" s="2" t="s">
        <v>100</v>
      </c>
      <c r="BZ13" s="29" t="s">
        <v>101</v>
      </c>
      <c r="CA13" s="111"/>
      <c r="CB13" s="112"/>
      <c r="CC13" s="111"/>
      <c r="CD13" s="111"/>
      <c r="CE13" s="111"/>
      <c r="CF13" s="111"/>
      <c r="CG13" s="111"/>
      <c r="CH13" s="111"/>
      <c r="CI13" s="111"/>
      <c r="CJ13" s="111"/>
      <c r="CK13" s="113"/>
      <c r="CL13" s="2"/>
      <c r="CM13" s="2"/>
      <c r="CN13" s="2"/>
      <c r="CO13" s="2"/>
      <c r="CP13" s="2"/>
    </row>
    <row r="14" spans="1:94" ht="17.25" customHeight="1" hidden="1" thickBot="1">
      <c r="A14" s="147"/>
      <c r="B14" s="148" t="s">
        <v>102</v>
      </c>
      <c r="C14" s="149">
        <f>'Таб.П1.4. 2015 факт'!D23</f>
        <v>271.63300000000004</v>
      </c>
      <c r="D14" s="150"/>
      <c r="E14" s="150"/>
      <c r="F14" s="150">
        <f>'Таб.П1.4. 2015 факт'!G23</f>
        <v>271.63300000000004</v>
      </c>
      <c r="G14" s="151"/>
      <c r="H14" s="152">
        <f>'Таб.П1.5 2015 факт'!D17</f>
        <v>37.38198059360731</v>
      </c>
      <c r="I14" s="150"/>
      <c r="J14" s="150"/>
      <c r="K14" s="150">
        <f>F14/M14*1000</f>
        <v>37.3819805936073</v>
      </c>
      <c r="L14" s="151"/>
      <c r="M14" s="153">
        <f>C14*1000/H14</f>
        <v>7266.415414234419</v>
      </c>
      <c r="N14" s="148">
        <v>100</v>
      </c>
      <c r="O14" s="148">
        <v>100</v>
      </c>
      <c r="P14" s="148"/>
      <c r="Q14" s="148"/>
      <c r="R14" s="154"/>
      <c r="T14" s="147"/>
      <c r="U14" s="148" t="s">
        <v>102</v>
      </c>
      <c r="V14" s="149">
        <f>'Таб.П1.4. 2015 факт'!Q23</f>
        <v>214.844</v>
      </c>
      <c r="W14" s="150"/>
      <c r="X14" s="150"/>
      <c r="Y14" s="150">
        <f>V14</f>
        <v>214.844</v>
      </c>
      <c r="Z14" s="151"/>
      <c r="AA14" s="152">
        <f>'Таб.П1.5 2015 факт'!Q17</f>
        <v>25.857594967453608</v>
      </c>
      <c r="AB14" s="150"/>
      <c r="AC14" s="150"/>
      <c r="AD14" s="150">
        <f>AA14</f>
        <v>25.857594967453608</v>
      </c>
      <c r="AE14" s="151"/>
      <c r="AF14" s="153">
        <f>V14*1000/AA14</f>
        <v>8308.738700193095</v>
      </c>
      <c r="AG14" s="148">
        <v>100</v>
      </c>
      <c r="AH14" s="155">
        <v>100</v>
      </c>
      <c r="AI14" s="148"/>
      <c r="AJ14" s="148"/>
      <c r="AK14" s="154"/>
      <c r="AM14" s="147"/>
      <c r="AN14" s="156" t="s">
        <v>102</v>
      </c>
      <c r="AO14" s="152">
        <f>'Таб.П1.4. 2015 факт'!AD23</f>
        <v>263.42900000000003</v>
      </c>
      <c r="AP14" s="150"/>
      <c r="AQ14" s="150"/>
      <c r="AR14" s="150">
        <f>'Таб.П1.4. 2015 факт'!AG23</f>
        <v>263.42900000000003</v>
      </c>
      <c r="AS14" s="151"/>
      <c r="AT14" s="152">
        <f>'Таб.П1.5 2015 факт'!AD17</f>
        <v>36.444558219178084</v>
      </c>
      <c r="AU14" s="150"/>
      <c r="AV14" s="150"/>
      <c r="AW14" s="150">
        <f>AT14</f>
        <v>36.444558219178084</v>
      </c>
      <c r="AX14" s="151"/>
      <c r="AY14" s="153">
        <f>AO14*1000/AT14</f>
        <v>7228.212190575458</v>
      </c>
      <c r="AZ14" s="157">
        <v>100</v>
      </c>
      <c r="BA14" s="157">
        <v>100</v>
      </c>
      <c r="BB14" s="148"/>
      <c r="BC14" s="148"/>
      <c r="BD14" s="154"/>
      <c r="BF14" s="147"/>
      <c r="BG14" s="148" t="s">
        <v>102</v>
      </c>
      <c r="BH14" s="150">
        <f>'Таб.П1.4. 2015 факт'!AQ23</f>
        <v>82.44800000000001</v>
      </c>
      <c r="BI14" s="150"/>
      <c r="BJ14" s="150"/>
      <c r="BK14" s="150">
        <f>BH14</f>
        <v>82.44800000000001</v>
      </c>
      <c r="BL14" s="158"/>
      <c r="BM14" s="152">
        <f>'Таб.П1.5 2015 факт'!AQ17</f>
        <v>12.414616003479019</v>
      </c>
      <c r="BN14" s="150"/>
      <c r="BO14" s="150"/>
      <c r="BP14" s="150">
        <f>BM14</f>
        <v>12.414616003479019</v>
      </c>
      <c r="BQ14" s="158"/>
      <c r="BR14" s="159">
        <f>BH14*1000/BM14</f>
        <v>6641.204204535617</v>
      </c>
      <c r="BS14" s="160">
        <v>100</v>
      </c>
      <c r="BT14" s="148">
        <v>100</v>
      </c>
      <c r="BU14" s="148"/>
      <c r="BV14" s="148"/>
      <c r="BW14" s="154"/>
      <c r="BY14" s="2"/>
      <c r="BZ14" s="2" t="s">
        <v>102</v>
      </c>
      <c r="CA14" s="111">
        <f>'Таб.П1.4. 2015 факт'!BQ23</f>
        <v>1344.0363</v>
      </c>
      <c r="CB14" s="112"/>
      <c r="CC14" s="111"/>
      <c r="CD14" s="111">
        <f>CA14</f>
        <v>1344.0363</v>
      </c>
      <c r="CE14" s="111"/>
      <c r="CF14" s="111">
        <f>'Таб.П1.5 2015 факт'!BQ17</f>
        <v>162.15030000000002</v>
      </c>
      <c r="CG14" s="112"/>
      <c r="CH14" s="111"/>
      <c r="CI14" s="111">
        <f>CF14-CG14</f>
        <v>162.15030000000002</v>
      </c>
      <c r="CJ14" s="111"/>
      <c r="CK14" s="161">
        <f>CA14*1000/CF14</f>
        <v>8288.830177927515</v>
      </c>
      <c r="CL14" s="2">
        <v>100</v>
      </c>
      <c r="CM14" s="2"/>
      <c r="CN14" s="2"/>
      <c r="CO14" s="2">
        <v>100</v>
      </c>
      <c r="CP14" s="2"/>
    </row>
    <row r="15" spans="1:94" ht="15.75" customHeight="1" thickBot="1">
      <c r="A15" s="222" t="s">
        <v>5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4"/>
      <c r="T15" s="222" t="s">
        <v>5</v>
      </c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4"/>
      <c r="AM15" s="222" t="s">
        <v>5</v>
      </c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4"/>
      <c r="BF15" s="222" t="s">
        <v>5</v>
      </c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4"/>
      <c r="BY15" s="190" t="s">
        <v>339</v>
      </c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</row>
    <row r="16" spans="1:94" ht="21" customHeight="1">
      <c r="A16" s="95" t="s">
        <v>92</v>
      </c>
      <c r="B16" s="96" t="s">
        <v>93</v>
      </c>
      <c r="C16" s="162">
        <f>C21-C20-C18-C17</f>
        <v>264.7321504</v>
      </c>
      <c r="D16" s="98"/>
      <c r="E16" s="98"/>
      <c r="F16" s="98">
        <f>F21-F20-F18-E18-F17</f>
        <v>264.7321504</v>
      </c>
      <c r="G16" s="163"/>
      <c r="H16" s="101">
        <f>H21-H18-H17</f>
        <v>37.77570639269406</v>
      </c>
      <c r="I16" s="98"/>
      <c r="J16" s="98"/>
      <c r="K16" s="98">
        <f>H16</f>
        <v>37.77570639269406</v>
      </c>
      <c r="L16" s="163"/>
      <c r="M16" s="104"/>
      <c r="N16" s="164"/>
      <c r="O16" s="164"/>
      <c r="P16" s="164"/>
      <c r="Q16" s="164"/>
      <c r="R16" s="164"/>
      <c r="T16" s="95" t="s">
        <v>92</v>
      </c>
      <c r="U16" s="96" t="s">
        <v>93</v>
      </c>
      <c r="V16" s="97">
        <f>V21-V18-V17</f>
        <v>195.587816</v>
      </c>
      <c r="W16" s="98"/>
      <c r="X16" s="98"/>
      <c r="Y16" s="98">
        <f>Y21-Y18-Y17</f>
        <v>195.587816</v>
      </c>
      <c r="Z16" s="163"/>
      <c r="AA16" s="103">
        <f>AA21-AA18-AA17</f>
        <v>23.75252793160401</v>
      </c>
      <c r="AB16" s="98"/>
      <c r="AC16" s="98"/>
      <c r="AD16" s="98">
        <f>AA16</f>
        <v>23.75252793160401</v>
      </c>
      <c r="AE16" s="163"/>
      <c r="AF16" s="104">
        <f>V16*1000/AA16</f>
        <v>8234.399999999998</v>
      </c>
      <c r="AG16" s="164"/>
      <c r="AH16" s="164"/>
      <c r="AI16" s="164"/>
      <c r="AJ16" s="164"/>
      <c r="AK16" s="164"/>
      <c r="AM16" s="105" t="s">
        <v>92</v>
      </c>
      <c r="AN16" s="106" t="s">
        <v>93</v>
      </c>
      <c r="AO16" s="103">
        <f>AO21-AO18-AO17</f>
        <v>239.565837</v>
      </c>
      <c r="AP16" s="98"/>
      <c r="AQ16" s="98"/>
      <c r="AR16" s="98">
        <f>AR21-AR18-AR17</f>
        <v>239.565837</v>
      </c>
      <c r="AS16" s="163"/>
      <c r="AT16" s="103">
        <f>AT21-AT18-AT17</f>
        <v>34.18462285958904</v>
      </c>
      <c r="AU16" s="98"/>
      <c r="AV16" s="98"/>
      <c r="AW16" s="98">
        <f>AT16</f>
        <v>34.18462285958904</v>
      </c>
      <c r="AX16" s="163"/>
      <c r="AY16" s="104"/>
      <c r="AZ16" s="164"/>
      <c r="BA16" s="164"/>
      <c r="BB16" s="164"/>
      <c r="BC16" s="164"/>
      <c r="BD16" s="164"/>
      <c r="BF16" s="95" t="s">
        <v>92</v>
      </c>
      <c r="BG16" s="96" t="s">
        <v>93</v>
      </c>
      <c r="BH16" s="98">
        <f>BH21-BH18-BH17</f>
        <v>57.1652744</v>
      </c>
      <c r="BI16" s="98"/>
      <c r="BJ16" s="98"/>
      <c r="BK16" s="98">
        <f>BK21-BK18-BK17</f>
        <v>57.1652744</v>
      </c>
      <c r="BL16" s="163"/>
      <c r="BM16" s="103">
        <f>BM21-BM18-BM17</f>
        <v>7.7687098282235265</v>
      </c>
      <c r="BN16" s="98"/>
      <c r="BO16" s="98"/>
      <c r="BP16" s="98">
        <f>BM16</f>
        <v>7.7687098282235265</v>
      </c>
      <c r="BQ16" s="109"/>
      <c r="BR16" s="23"/>
      <c r="BS16" s="165"/>
      <c r="BT16" s="164"/>
      <c r="BU16" s="164"/>
      <c r="BV16" s="164"/>
      <c r="BW16" s="164"/>
      <c r="BY16" s="2" t="s">
        <v>92</v>
      </c>
      <c r="BZ16" s="2" t="s">
        <v>93</v>
      </c>
      <c r="CA16" s="122">
        <f>CA21-CA17-CA18</f>
        <v>1396.349605</v>
      </c>
      <c r="CB16" s="122"/>
      <c r="CC16" s="122"/>
      <c r="CD16" s="122">
        <f>CA16</f>
        <v>1396.349605</v>
      </c>
      <c r="CE16" s="122"/>
      <c r="CF16" s="122">
        <f>CF21-CF17-CF18</f>
        <v>169.48485860125538</v>
      </c>
      <c r="CG16" s="122"/>
      <c r="CH16" s="122"/>
      <c r="CI16" s="122">
        <f>CF16</f>
        <v>169.48485860125538</v>
      </c>
      <c r="CJ16" s="166"/>
      <c r="CK16" s="113"/>
      <c r="CL16" s="2"/>
      <c r="CM16" s="2"/>
      <c r="CN16" s="3"/>
      <c r="CO16" s="3"/>
      <c r="CP16" s="3"/>
    </row>
    <row r="17" spans="1:94" ht="15" customHeight="1">
      <c r="A17" s="49" t="s">
        <v>94</v>
      </c>
      <c r="B17" s="2" t="s">
        <v>95</v>
      </c>
      <c r="C17" s="167">
        <v>0.21</v>
      </c>
      <c r="D17" s="1"/>
      <c r="E17" s="1"/>
      <c r="F17" s="1">
        <f>C17</f>
        <v>0.21</v>
      </c>
      <c r="G17" s="56"/>
      <c r="H17" s="118">
        <f>C17/365/24/0.8*1000</f>
        <v>0.02996575342465753</v>
      </c>
      <c r="I17" s="1"/>
      <c r="J17" s="1"/>
      <c r="K17" s="1">
        <f>H17</f>
        <v>0.02996575342465753</v>
      </c>
      <c r="L17" s="56"/>
      <c r="M17" s="50"/>
      <c r="N17" s="1"/>
      <c r="O17" s="1"/>
      <c r="P17" s="1"/>
      <c r="Q17" s="1"/>
      <c r="R17" s="1"/>
      <c r="T17" s="49" t="s">
        <v>94</v>
      </c>
      <c r="U17" s="2" t="s">
        <v>95</v>
      </c>
      <c r="V17" s="119">
        <v>0.65</v>
      </c>
      <c r="W17" s="1"/>
      <c r="X17" s="1"/>
      <c r="Y17" s="1">
        <f>V17</f>
        <v>0.65</v>
      </c>
      <c r="Z17" s="56"/>
      <c r="AA17" s="118">
        <f>V17/365/24/0.94*1000</f>
        <v>0.07893714174681825</v>
      </c>
      <c r="AB17" s="1"/>
      <c r="AC17" s="1"/>
      <c r="AD17" s="1">
        <f>AA17</f>
        <v>0.07893714174681825</v>
      </c>
      <c r="AE17" s="56"/>
      <c r="AF17" s="50"/>
      <c r="AG17" s="1"/>
      <c r="AH17" s="1"/>
      <c r="AI17" s="1"/>
      <c r="AJ17" s="1"/>
      <c r="AK17" s="1"/>
      <c r="AM17" s="35" t="s">
        <v>94</v>
      </c>
      <c r="AN17" s="120" t="s">
        <v>95</v>
      </c>
      <c r="AO17" s="118">
        <v>0.24</v>
      </c>
      <c r="AP17" s="1"/>
      <c r="AQ17" s="1"/>
      <c r="AR17" s="1">
        <f>AO17</f>
        <v>0.24</v>
      </c>
      <c r="AS17" s="56"/>
      <c r="AT17" s="118">
        <f>AO17/365/24/0.8*1000</f>
        <v>0.03424657534246575</v>
      </c>
      <c r="AU17" s="1"/>
      <c r="AV17" s="1"/>
      <c r="AW17" s="1">
        <f>AT17</f>
        <v>0.03424657534246575</v>
      </c>
      <c r="AX17" s="56"/>
      <c r="AY17" s="50"/>
      <c r="AZ17" s="1"/>
      <c r="BA17" s="1"/>
      <c r="BB17" s="1"/>
      <c r="BC17" s="1"/>
      <c r="BD17" s="1"/>
      <c r="BF17" s="49" t="s">
        <v>94</v>
      </c>
      <c r="BG17" s="2" t="s">
        <v>95</v>
      </c>
      <c r="BH17" s="1">
        <v>0.171</v>
      </c>
      <c r="BI17" s="1"/>
      <c r="BJ17" s="1"/>
      <c r="BK17" s="1">
        <f>BH17</f>
        <v>0.171</v>
      </c>
      <c r="BL17" s="56"/>
      <c r="BM17" s="21">
        <f>BH17/365/24/0.84*1000</f>
        <v>0.02323874755381605</v>
      </c>
      <c r="BN17" s="1"/>
      <c r="BO17" s="1"/>
      <c r="BP17" s="1">
        <f>BM17</f>
        <v>0.02323874755381605</v>
      </c>
      <c r="BQ17" s="121"/>
      <c r="BR17" s="130"/>
      <c r="BS17" s="57"/>
      <c r="BT17" s="1"/>
      <c r="BU17" s="1"/>
      <c r="BV17" s="1"/>
      <c r="BW17" s="1"/>
      <c r="BY17" s="2" t="s">
        <v>94</v>
      </c>
      <c r="BZ17" s="2" t="s">
        <v>95</v>
      </c>
      <c r="CA17" s="122">
        <v>1.915</v>
      </c>
      <c r="CB17" s="122"/>
      <c r="CC17" s="122"/>
      <c r="CD17" s="122">
        <f>CA17</f>
        <v>1.915</v>
      </c>
      <c r="CE17" s="122"/>
      <c r="CF17" s="122">
        <f>CI17</f>
        <v>0.23243713684539913</v>
      </c>
      <c r="CG17" s="122"/>
      <c r="CH17" s="122"/>
      <c r="CI17" s="122">
        <f>CD17/CK21*1000</f>
        <v>0.23243713684539913</v>
      </c>
      <c r="CJ17" s="166"/>
      <c r="CK17" s="113"/>
      <c r="CL17" s="2"/>
      <c r="CM17" s="2"/>
      <c r="CN17" s="3"/>
      <c r="CO17" s="3"/>
      <c r="CP17" s="3"/>
    </row>
    <row r="18" spans="1:94" ht="30" customHeight="1">
      <c r="A18" s="49" t="s">
        <v>96</v>
      </c>
      <c r="B18" s="28" t="s">
        <v>97</v>
      </c>
      <c r="C18" s="167">
        <v>11.37</v>
      </c>
      <c r="D18" s="1"/>
      <c r="E18" s="1"/>
      <c r="F18" s="1">
        <f>C18</f>
        <v>11.37</v>
      </c>
      <c r="G18" s="56"/>
      <c r="H18" s="118">
        <f>C18/365/24/0.8*1000</f>
        <v>1.6224315068493151</v>
      </c>
      <c r="I18" s="1"/>
      <c r="J18" s="1"/>
      <c r="K18" s="1">
        <f>H18</f>
        <v>1.6224315068493151</v>
      </c>
      <c r="L18" s="56"/>
      <c r="M18" s="123"/>
      <c r="N18" s="1"/>
      <c r="O18" s="1"/>
      <c r="P18" s="1"/>
      <c r="Q18" s="1"/>
      <c r="R18" s="1"/>
      <c r="T18" s="49" t="s">
        <v>96</v>
      </c>
      <c r="U18" s="28" t="s">
        <v>97</v>
      </c>
      <c r="V18" s="119">
        <v>3.837</v>
      </c>
      <c r="W18" s="1"/>
      <c r="X18" s="1"/>
      <c r="Y18" s="1">
        <f>V18</f>
        <v>3.837</v>
      </c>
      <c r="Z18" s="56"/>
      <c r="AA18" s="118">
        <f>V18/365/24/0.94*1000</f>
        <v>0.4659720198192947</v>
      </c>
      <c r="AB18" s="1"/>
      <c r="AC18" s="1"/>
      <c r="AD18" s="1">
        <f>AA18</f>
        <v>0.4659720198192947</v>
      </c>
      <c r="AE18" s="56"/>
      <c r="AF18" s="123"/>
      <c r="AH18" s="35"/>
      <c r="AI18" s="1"/>
      <c r="AJ18" s="1"/>
      <c r="AK18" s="1"/>
      <c r="AM18" s="35" t="s">
        <v>96</v>
      </c>
      <c r="AN18" s="17" t="s">
        <v>97</v>
      </c>
      <c r="AO18" s="118">
        <v>16.983</v>
      </c>
      <c r="AP18" s="1"/>
      <c r="AQ18" s="1"/>
      <c r="AR18" s="1">
        <f>AO18</f>
        <v>16.983</v>
      </c>
      <c r="AS18" s="56"/>
      <c r="AT18" s="118">
        <f>AO18/365/24/0.8*1000</f>
        <v>2.423373287671233</v>
      </c>
      <c r="AU18" s="1"/>
      <c r="AV18" s="1"/>
      <c r="AW18" s="1">
        <f>AT18</f>
        <v>2.423373287671233</v>
      </c>
      <c r="AX18" s="56"/>
      <c r="AY18" s="123"/>
      <c r="BB18" s="1"/>
      <c r="BC18" s="1"/>
      <c r="BD18" s="1"/>
      <c r="BF18" s="49" t="s">
        <v>96</v>
      </c>
      <c r="BG18" s="28" t="s">
        <v>97</v>
      </c>
      <c r="BH18" s="1">
        <v>1.921</v>
      </c>
      <c r="BI18" s="1"/>
      <c r="BJ18" s="1"/>
      <c r="BK18" s="1">
        <f>BH18</f>
        <v>1.921</v>
      </c>
      <c r="BL18" s="56"/>
      <c r="BM18" s="21">
        <f>BH18/365/24/0.84*1000</f>
        <v>0.26106218743205045</v>
      </c>
      <c r="BN18" s="1"/>
      <c r="BO18" s="1"/>
      <c r="BP18" s="1">
        <f>BM18</f>
        <v>0.26106218743205045</v>
      </c>
      <c r="BQ18" s="121"/>
      <c r="BR18" s="24"/>
      <c r="BS18" s="57"/>
      <c r="BT18" s="1"/>
      <c r="BU18" s="1"/>
      <c r="BV18" s="1"/>
      <c r="BW18" s="1"/>
      <c r="BY18" s="2" t="s">
        <v>96</v>
      </c>
      <c r="BZ18" s="29" t="s">
        <v>97</v>
      </c>
      <c r="CA18" s="122">
        <f>19.550982-CA17</f>
        <v>17.635982000000002</v>
      </c>
      <c r="CB18" s="122"/>
      <c r="CC18" s="122"/>
      <c r="CD18" s="122">
        <f>CA18</f>
        <v>17.635982000000002</v>
      </c>
      <c r="CE18" s="122"/>
      <c r="CF18" s="122">
        <f>CI18</f>
        <v>2.140604261899215</v>
      </c>
      <c r="CG18" s="122"/>
      <c r="CH18" s="122"/>
      <c r="CI18" s="122">
        <f>CD18/CK21*1000</f>
        <v>2.140604261899215</v>
      </c>
      <c r="CJ18" s="166"/>
      <c r="CK18" s="113"/>
      <c r="CL18" s="2"/>
      <c r="CM18" s="2"/>
      <c r="CN18" s="3"/>
      <c r="CO18" s="3"/>
      <c r="CP18" s="3"/>
    </row>
    <row r="19" spans="1:94" ht="24" customHeight="1">
      <c r="A19" s="124" t="s">
        <v>98</v>
      </c>
      <c r="B19" s="29" t="s">
        <v>99</v>
      </c>
      <c r="C19" s="167"/>
      <c r="D19" s="1"/>
      <c r="E19" s="1"/>
      <c r="F19" s="1"/>
      <c r="G19" s="56"/>
      <c r="H19" s="118"/>
      <c r="I19" s="1"/>
      <c r="J19" s="1"/>
      <c r="K19" s="1"/>
      <c r="L19" s="56"/>
      <c r="M19" s="50"/>
      <c r="N19" s="1"/>
      <c r="O19" s="1"/>
      <c r="P19" s="1"/>
      <c r="Q19" s="1"/>
      <c r="R19" s="1"/>
      <c r="T19" s="124" t="s">
        <v>98</v>
      </c>
      <c r="U19" s="29" t="s">
        <v>99</v>
      </c>
      <c r="V19" s="125"/>
      <c r="W19" s="1"/>
      <c r="X19" s="1"/>
      <c r="Y19" s="1"/>
      <c r="Z19" s="56"/>
      <c r="AA19" s="21"/>
      <c r="AB19" s="1"/>
      <c r="AC19" s="1"/>
      <c r="AD19" s="1"/>
      <c r="AE19" s="56"/>
      <c r="AF19" s="50"/>
      <c r="AG19" s="1"/>
      <c r="AH19" s="1"/>
      <c r="AI19" s="1"/>
      <c r="AJ19" s="1"/>
      <c r="AK19" s="1"/>
      <c r="AM19" s="30" t="s">
        <v>98</v>
      </c>
      <c r="AN19" s="127" t="s">
        <v>99</v>
      </c>
      <c r="AO19" s="21"/>
      <c r="AP19" s="1"/>
      <c r="AQ19" s="1"/>
      <c r="AR19" s="1"/>
      <c r="AS19" s="56"/>
      <c r="AT19" s="21"/>
      <c r="AU19" s="1"/>
      <c r="AV19" s="1"/>
      <c r="AW19" s="1"/>
      <c r="AX19" s="56"/>
      <c r="AY19" s="50"/>
      <c r="AZ19" s="1"/>
      <c r="BA19" s="1"/>
      <c r="BB19" s="1"/>
      <c r="BC19" s="1"/>
      <c r="BD19" s="1"/>
      <c r="BF19" s="124" t="s">
        <v>98</v>
      </c>
      <c r="BG19" s="29" t="s">
        <v>99</v>
      </c>
      <c r="BH19" s="1"/>
      <c r="BI19" s="1"/>
      <c r="BJ19" s="1"/>
      <c r="BK19" s="1"/>
      <c r="BL19" s="56"/>
      <c r="BM19" s="21"/>
      <c r="BN19" s="1"/>
      <c r="BO19" s="1"/>
      <c r="BP19" s="1"/>
      <c r="BQ19" s="121"/>
      <c r="BR19" s="130"/>
      <c r="BS19" s="57"/>
      <c r="BT19" s="1"/>
      <c r="BU19" s="1"/>
      <c r="BV19" s="1"/>
      <c r="BW19" s="1"/>
      <c r="BY19" s="30" t="s">
        <v>98</v>
      </c>
      <c r="BZ19" s="29" t="s">
        <v>181</v>
      </c>
      <c r="CA19" s="122"/>
      <c r="CB19" s="122"/>
      <c r="CC19" s="122"/>
      <c r="CD19" s="122"/>
      <c r="CE19" s="122"/>
      <c r="CF19" s="122"/>
      <c r="CG19" s="122"/>
      <c r="CH19" s="122"/>
      <c r="CI19" s="122"/>
      <c r="CJ19" s="166"/>
      <c r="CK19" s="113"/>
      <c r="CL19" s="2"/>
      <c r="CM19" s="2"/>
      <c r="CN19" s="3"/>
      <c r="CO19" s="3"/>
      <c r="CP19" s="3"/>
    </row>
    <row r="20" spans="1:94" ht="30" customHeight="1" thickBot="1">
      <c r="A20" s="131" t="s">
        <v>100</v>
      </c>
      <c r="B20" s="132" t="s">
        <v>101</v>
      </c>
      <c r="C20" s="168"/>
      <c r="D20" s="133"/>
      <c r="E20" s="133"/>
      <c r="F20" s="133"/>
      <c r="G20" s="134"/>
      <c r="H20" s="135"/>
      <c r="I20" s="20"/>
      <c r="J20" s="133"/>
      <c r="K20" s="133"/>
      <c r="L20" s="134"/>
      <c r="M20" s="136"/>
      <c r="N20" s="133"/>
      <c r="O20" s="137"/>
      <c r="P20" s="133"/>
      <c r="Q20" s="133"/>
      <c r="R20" s="133"/>
      <c r="T20" s="131" t="s">
        <v>100</v>
      </c>
      <c r="U20" s="132" t="s">
        <v>101</v>
      </c>
      <c r="V20" s="20"/>
      <c r="W20" s="20"/>
      <c r="X20" s="133"/>
      <c r="Y20" s="133"/>
      <c r="Z20" s="134"/>
      <c r="AA20" s="22"/>
      <c r="AB20" s="20"/>
      <c r="AC20" s="133"/>
      <c r="AD20" s="133"/>
      <c r="AE20" s="134"/>
      <c r="AF20" s="123"/>
      <c r="AG20" s="35"/>
      <c r="AH20" s="2"/>
      <c r="AI20" s="35"/>
      <c r="AJ20" s="35"/>
      <c r="AK20" s="35"/>
      <c r="AM20" s="133" t="s">
        <v>100</v>
      </c>
      <c r="AN20" s="140" t="s">
        <v>101</v>
      </c>
      <c r="AO20" s="22"/>
      <c r="AP20" s="133"/>
      <c r="AQ20" s="133"/>
      <c r="AR20" s="133"/>
      <c r="AS20" s="134"/>
      <c r="AT20" s="22"/>
      <c r="AU20" s="20"/>
      <c r="AV20" s="133"/>
      <c r="AW20" s="133"/>
      <c r="AX20" s="134"/>
      <c r="AY20" s="136"/>
      <c r="AZ20" s="133"/>
      <c r="BA20" s="137"/>
      <c r="BB20" s="133"/>
      <c r="BC20" s="133"/>
      <c r="BD20" s="133"/>
      <c r="BF20" s="131" t="s">
        <v>100</v>
      </c>
      <c r="BG20" s="132" t="s">
        <v>101</v>
      </c>
      <c r="BH20" s="20"/>
      <c r="BI20" s="133"/>
      <c r="BJ20" s="133"/>
      <c r="BK20" s="133"/>
      <c r="BL20" s="134"/>
      <c r="BM20" s="22"/>
      <c r="BN20" s="20"/>
      <c r="BO20" s="133"/>
      <c r="BP20" s="133"/>
      <c r="BQ20" s="169"/>
      <c r="BR20" s="170"/>
      <c r="BS20" s="143"/>
      <c r="BT20" s="137"/>
      <c r="BU20" s="133"/>
      <c r="BV20" s="133"/>
      <c r="BW20" s="133"/>
      <c r="BY20" s="2" t="s">
        <v>100</v>
      </c>
      <c r="BZ20" s="29" t="s">
        <v>101</v>
      </c>
      <c r="CA20" s="122"/>
      <c r="CB20" s="122"/>
      <c r="CC20" s="122"/>
      <c r="CD20" s="122"/>
      <c r="CE20" s="122"/>
      <c r="CF20" s="122"/>
      <c r="CG20" s="122"/>
      <c r="CH20" s="122"/>
      <c r="CI20" s="122"/>
      <c r="CJ20" s="166"/>
      <c r="CK20" s="113"/>
      <c r="CL20" s="2"/>
      <c r="CM20" s="2"/>
      <c r="CN20" s="2"/>
      <c r="CO20" s="2"/>
      <c r="CP20" s="2"/>
    </row>
    <row r="21" spans="1:94" ht="18.75" customHeight="1" thickBot="1">
      <c r="A21" s="147"/>
      <c r="B21" s="148" t="s">
        <v>102</v>
      </c>
      <c r="C21" s="171">
        <f>'Таб.П1.4. 2015 факт'!I23</f>
        <v>276.3121504</v>
      </c>
      <c r="D21" s="150">
        <f>'Таб.П1.4. 2015 факт'!J23</f>
        <v>0</v>
      </c>
      <c r="E21" s="150"/>
      <c r="F21" s="150">
        <f>'Таб.П1.4. 2015 факт'!L23</f>
        <v>276.3121504</v>
      </c>
      <c r="G21" s="151"/>
      <c r="H21" s="152">
        <f>'Таб.П1.5 2015 факт'!I17</f>
        <v>39.42810365296803</v>
      </c>
      <c r="I21" s="150"/>
      <c r="J21" s="150"/>
      <c r="K21" s="150">
        <f>H21</f>
        <v>39.42810365296803</v>
      </c>
      <c r="L21" s="151"/>
      <c r="M21" s="153">
        <f>C21*1000/H21</f>
        <v>7008</v>
      </c>
      <c r="N21" s="148">
        <v>100</v>
      </c>
      <c r="O21" s="148">
        <v>100</v>
      </c>
      <c r="P21" s="150"/>
      <c r="Q21" s="150"/>
      <c r="R21" s="151"/>
      <c r="T21" s="147"/>
      <c r="U21" s="148" t="s">
        <v>102</v>
      </c>
      <c r="V21" s="149">
        <f>'Таб.П1.4. 2015 факт'!V23</f>
        <v>200.074816</v>
      </c>
      <c r="W21" s="150"/>
      <c r="X21" s="150"/>
      <c r="Y21" s="150">
        <f>V21</f>
        <v>200.074816</v>
      </c>
      <c r="Z21" s="151"/>
      <c r="AA21" s="152">
        <f>'Таб.П1.5 2015 факт'!V17</f>
        <v>24.29743709317012</v>
      </c>
      <c r="AB21" s="150"/>
      <c r="AC21" s="150"/>
      <c r="AD21" s="150">
        <f>AA21</f>
        <v>24.29743709317012</v>
      </c>
      <c r="AE21" s="151"/>
      <c r="AF21" s="123">
        <f>V21*1000/AA21</f>
        <v>8234.399999999998</v>
      </c>
      <c r="AG21" s="1">
        <v>100</v>
      </c>
      <c r="AH21" s="1">
        <v>100</v>
      </c>
      <c r="AI21" s="1"/>
      <c r="AJ21" s="1"/>
      <c r="AK21" s="1"/>
      <c r="AM21" s="147"/>
      <c r="AN21" s="156" t="s">
        <v>102</v>
      </c>
      <c r="AO21" s="152">
        <f>'Таб.П1.4. 2015 факт'!AI23</f>
        <v>256.788837</v>
      </c>
      <c r="AP21" s="150"/>
      <c r="AQ21" s="150"/>
      <c r="AR21" s="150">
        <f>'Таб.П1.4. 2015 факт'!AL23</f>
        <v>256.788837</v>
      </c>
      <c r="AS21" s="151"/>
      <c r="AT21" s="152">
        <f>'Таб.П1.5 2015 факт'!AI17</f>
        <v>36.64224272260274</v>
      </c>
      <c r="AU21" s="150"/>
      <c r="AV21" s="150"/>
      <c r="AW21" s="150">
        <f>AT21</f>
        <v>36.64224272260274</v>
      </c>
      <c r="AX21" s="151"/>
      <c r="AY21" s="153">
        <f>AO21*1000/AT21</f>
        <v>7008</v>
      </c>
      <c r="AZ21" s="172">
        <v>100</v>
      </c>
      <c r="BA21" s="172">
        <v>100</v>
      </c>
      <c r="BB21" s="150"/>
      <c r="BC21" s="150"/>
      <c r="BD21" s="151"/>
      <c r="BF21" s="147"/>
      <c r="BG21" s="148" t="s">
        <v>102</v>
      </c>
      <c r="BH21" s="150">
        <f>'Таб.П1.4. 2015 факт'!AV23</f>
        <v>59.2572744</v>
      </c>
      <c r="BI21" s="150"/>
      <c r="BJ21" s="150"/>
      <c r="BK21" s="150">
        <f>BH21</f>
        <v>59.2572744</v>
      </c>
      <c r="BL21" s="151"/>
      <c r="BM21" s="152">
        <f>'Таб.П1.5 2015 факт'!AV17</f>
        <v>8.053010763209393</v>
      </c>
      <c r="BN21" s="150"/>
      <c r="BO21" s="150"/>
      <c r="BP21" s="150">
        <f>BM21</f>
        <v>8.053010763209393</v>
      </c>
      <c r="BQ21" s="158"/>
      <c r="BR21" s="159">
        <f>BH21*1000/BM21</f>
        <v>7358.400000000001</v>
      </c>
      <c r="BS21" s="160">
        <v>100</v>
      </c>
      <c r="BT21" s="148">
        <v>100</v>
      </c>
      <c r="BU21" s="150"/>
      <c r="BV21" s="150"/>
      <c r="BW21" s="151"/>
      <c r="BY21" s="2"/>
      <c r="BZ21" s="2" t="s">
        <v>102</v>
      </c>
      <c r="CA21" s="122">
        <f>'Таб.П1.4. 2015 факт'!BV23</f>
        <v>1415.900587</v>
      </c>
      <c r="CB21" s="122"/>
      <c r="CC21" s="122"/>
      <c r="CD21" s="122">
        <f>CA21</f>
        <v>1415.900587</v>
      </c>
      <c r="CE21" s="122"/>
      <c r="CF21" s="122">
        <f>'Таб.П1.5 2015 факт'!BV17</f>
        <v>171.8579</v>
      </c>
      <c r="CG21" s="122"/>
      <c r="CH21" s="122"/>
      <c r="CI21" s="122">
        <f>CF21-CG21</f>
        <v>171.8579</v>
      </c>
      <c r="CJ21" s="166"/>
      <c r="CK21" s="161">
        <f>CA21*1000/CF21</f>
        <v>8238.786736018537</v>
      </c>
      <c r="CL21" s="2">
        <v>100</v>
      </c>
      <c r="CM21" s="2"/>
      <c r="CN21" s="3"/>
      <c r="CO21" s="2">
        <v>100</v>
      </c>
      <c r="CP21" s="3"/>
    </row>
    <row r="22" spans="1:94" ht="18.75" customHeight="1">
      <c r="A22" s="71"/>
      <c r="B22" s="71"/>
      <c r="C22" s="173"/>
      <c r="D22" s="4"/>
      <c r="E22" s="4"/>
      <c r="F22" s="4"/>
      <c r="G22" s="4"/>
      <c r="H22" s="4"/>
      <c r="I22" s="4"/>
      <c r="J22" s="4"/>
      <c r="K22" s="4"/>
      <c r="L22" s="4"/>
      <c r="M22" s="5"/>
      <c r="N22" s="71"/>
      <c r="O22" s="71"/>
      <c r="P22" s="4"/>
      <c r="Q22" s="4"/>
      <c r="R22" s="4"/>
      <c r="T22" s="71"/>
      <c r="U22" s="71"/>
      <c r="V22" s="173"/>
      <c r="W22" s="4"/>
      <c r="X22" s="4"/>
      <c r="Y22" s="4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M22" s="71"/>
      <c r="AN22" s="71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5"/>
      <c r="AZ22" s="5"/>
      <c r="BA22" s="5"/>
      <c r="BB22" s="4"/>
      <c r="BC22" s="4"/>
      <c r="BD22" s="4"/>
      <c r="BF22" s="71"/>
      <c r="BG22" s="71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5"/>
      <c r="BS22" s="71"/>
      <c r="BT22" s="71"/>
      <c r="BU22" s="4"/>
      <c r="BV22" s="4"/>
      <c r="BW22" s="4"/>
      <c r="BY22" s="8"/>
      <c r="BZ22" s="8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7"/>
      <c r="CL22" s="8"/>
      <c r="CM22" s="8"/>
      <c r="CN22" s="6"/>
      <c r="CO22" s="6"/>
      <c r="CP22" s="6"/>
    </row>
    <row r="23" spans="77:94" ht="12.75" hidden="1"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</row>
    <row r="24" spans="1:94" ht="27.75" customHeight="1">
      <c r="A24" s="225" t="s">
        <v>188</v>
      </c>
      <c r="B24" s="225"/>
      <c r="C24" s="225"/>
      <c r="D24" s="225"/>
      <c r="E24" s="225"/>
      <c r="F24" s="225"/>
      <c r="G24" s="225"/>
      <c r="H24" s="225"/>
      <c r="K24" s="32" t="s">
        <v>157</v>
      </c>
      <c r="T24" s="225" t="s">
        <v>188</v>
      </c>
      <c r="U24" s="225"/>
      <c r="V24" s="225"/>
      <c r="W24" s="225"/>
      <c r="X24" s="225"/>
      <c r="Y24" s="225"/>
      <c r="Z24" s="225"/>
      <c r="AA24" s="225"/>
      <c r="AC24" s="32" t="s">
        <v>219</v>
      </c>
      <c r="AM24" s="225" t="s">
        <v>188</v>
      </c>
      <c r="AN24" s="225"/>
      <c r="AO24" s="225"/>
      <c r="AP24" s="225"/>
      <c r="AQ24" s="225"/>
      <c r="AR24" s="225"/>
      <c r="AS24" s="225"/>
      <c r="AT24" s="225"/>
      <c r="AW24" s="32" t="s">
        <v>157</v>
      </c>
      <c r="BF24" s="225" t="s">
        <v>188</v>
      </c>
      <c r="BG24" s="225"/>
      <c r="BH24" s="225"/>
      <c r="BI24" s="225"/>
      <c r="BJ24" s="225"/>
      <c r="BK24" s="225"/>
      <c r="BL24" s="225"/>
      <c r="BM24" s="225"/>
      <c r="BP24" s="32" t="s">
        <v>157</v>
      </c>
      <c r="BY24" s="225" t="s">
        <v>259</v>
      </c>
      <c r="BZ24" s="225"/>
      <c r="CA24" s="225"/>
      <c r="CB24" s="225"/>
      <c r="CC24" s="225"/>
      <c r="CD24" s="225"/>
      <c r="CE24" s="225"/>
      <c r="CF24" s="225"/>
      <c r="CG24" s="74" t="s">
        <v>256</v>
      </c>
      <c r="CH24" s="74"/>
      <c r="CI24" s="74"/>
      <c r="CJ24" s="74"/>
      <c r="CK24" s="74"/>
      <c r="CL24" s="74"/>
      <c r="CM24" s="74"/>
      <c r="CN24" s="74"/>
      <c r="CO24" s="74"/>
      <c r="CP24" s="74"/>
    </row>
    <row r="25" spans="77:94" ht="15" customHeight="1">
      <c r="BY25" s="74"/>
      <c r="BZ25" s="174"/>
      <c r="CA25" s="174"/>
      <c r="CB25" s="174"/>
      <c r="CC25" s="174"/>
      <c r="CD25" s="174"/>
      <c r="CE25" s="174"/>
      <c r="CF25" s="1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</row>
    <row r="26" spans="77:94" ht="12.75">
      <c r="BY26" s="32" t="s">
        <v>322</v>
      </c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8"/>
      <c r="CP26" s="74"/>
    </row>
    <row r="27" spans="1:94" ht="12.75">
      <c r="A27" s="32" t="s">
        <v>162</v>
      </c>
      <c r="T27" s="32" t="s">
        <v>163</v>
      </c>
      <c r="AM27" s="32" t="s">
        <v>164</v>
      </c>
      <c r="BF27" s="32" t="s">
        <v>162</v>
      </c>
      <c r="BY27" s="32" t="s">
        <v>321</v>
      </c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94" ht="12.75">
      <c r="A28" s="32" t="s">
        <v>174</v>
      </c>
      <c r="T28" s="32" t="s">
        <v>174</v>
      </c>
      <c r="AM28" s="32" t="s">
        <v>174</v>
      </c>
      <c r="BF28" s="32" t="s">
        <v>174</v>
      </c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</row>
    <row r="30" spans="4:80" ht="12.75">
      <c r="D30" s="175"/>
      <c r="W30" s="175"/>
      <c r="AP30" s="175"/>
      <c r="BI30" s="175"/>
      <c r="CB30" s="175"/>
    </row>
    <row r="31" spans="4:80" ht="12.75">
      <c r="D31" s="176"/>
      <c r="W31" s="176"/>
      <c r="AP31" s="176"/>
      <c r="BI31" s="176"/>
      <c r="CB31" s="176"/>
    </row>
    <row r="33" spans="21:40" ht="12.75">
      <c r="U33" s="32" t="s">
        <v>220</v>
      </c>
      <c r="AN33" s="32" t="s">
        <v>234</v>
      </c>
    </row>
    <row r="34" spans="21:41" ht="12.75">
      <c r="U34" s="32" t="s">
        <v>221</v>
      </c>
      <c r="V34" s="32">
        <v>363403</v>
      </c>
      <c r="AN34" s="32" t="s">
        <v>221</v>
      </c>
      <c r="AO34" s="177">
        <v>1217724</v>
      </c>
    </row>
    <row r="35" spans="21:41" ht="12.75">
      <c r="U35" s="32" t="s">
        <v>222</v>
      </c>
      <c r="V35" s="32">
        <v>190692</v>
      </c>
      <c r="AN35" s="32" t="s">
        <v>222</v>
      </c>
      <c r="AO35" s="177">
        <v>1089996</v>
      </c>
    </row>
    <row r="36" spans="21:41" ht="12.75">
      <c r="U36" s="32" t="s">
        <v>223</v>
      </c>
      <c r="V36" s="32">
        <v>460063</v>
      </c>
      <c r="AN36" s="32" t="s">
        <v>223</v>
      </c>
      <c r="AO36" s="177">
        <v>1165236</v>
      </c>
    </row>
    <row r="37" spans="21:41" ht="12.75">
      <c r="U37" s="32" t="s">
        <v>224</v>
      </c>
      <c r="V37" s="32">
        <v>203705</v>
      </c>
      <c r="AN37" s="32" t="s">
        <v>224</v>
      </c>
      <c r="AO37" s="177">
        <v>1124196</v>
      </c>
    </row>
    <row r="38" spans="21:41" ht="12.75">
      <c r="U38" s="32" t="s">
        <v>225</v>
      </c>
      <c r="V38" s="32">
        <v>368942</v>
      </c>
      <c r="AN38" s="32" t="s">
        <v>225</v>
      </c>
      <c r="AO38" s="177">
        <v>1293594</v>
      </c>
    </row>
    <row r="39" spans="21:41" ht="12.75">
      <c r="U39" s="32" t="s">
        <v>226</v>
      </c>
      <c r="V39" s="32">
        <v>161141</v>
      </c>
      <c r="AN39" s="32" t="s">
        <v>226</v>
      </c>
      <c r="AO39" s="177">
        <v>940416</v>
      </c>
    </row>
    <row r="40" spans="21:41" ht="12.75">
      <c r="U40" s="32" t="s">
        <v>227</v>
      </c>
      <c r="V40" s="32">
        <v>460063</v>
      </c>
      <c r="AN40" s="32" t="s">
        <v>227</v>
      </c>
      <c r="AO40" s="177">
        <v>1178178</v>
      </c>
    </row>
    <row r="41" spans="21:41" ht="12.75">
      <c r="U41" s="32" t="s">
        <v>228</v>
      </c>
      <c r="V41" s="32">
        <v>100260</v>
      </c>
      <c r="AN41" s="32" t="s">
        <v>228</v>
      </c>
      <c r="AO41" s="177">
        <v>1085400</v>
      </c>
    </row>
    <row r="42" spans="21:41" ht="12.75">
      <c r="U42" s="32" t="s">
        <v>229</v>
      </c>
      <c r="V42" s="32">
        <v>106598</v>
      </c>
      <c r="AN42" s="32" t="s">
        <v>229</v>
      </c>
      <c r="AO42" s="177">
        <v>981864</v>
      </c>
    </row>
    <row r="43" spans="21:41" ht="12.75">
      <c r="U43" s="32" t="s">
        <v>230</v>
      </c>
      <c r="V43" s="32">
        <v>506173</v>
      </c>
      <c r="AN43" s="32" t="s">
        <v>230</v>
      </c>
      <c r="AO43" s="177">
        <v>797316</v>
      </c>
    </row>
    <row r="44" spans="21:41" ht="12.75">
      <c r="U44" s="32" t="s">
        <v>231</v>
      </c>
      <c r="V44" s="32">
        <v>304454</v>
      </c>
      <c r="AN44" s="32" t="s">
        <v>231</v>
      </c>
      <c r="AO44" s="177">
        <v>898056</v>
      </c>
    </row>
    <row r="45" spans="21:41" ht="12.75">
      <c r="U45" s="32" t="s">
        <v>232</v>
      </c>
      <c r="V45" s="32">
        <v>308993</v>
      </c>
      <c r="AN45" s="32" t="s">
        <v>232</v>
      </c>
      <c r="AO45" s="177">
        <v>912840</v>
      </c>
    </row>
    <row r="46" spans="21:41" ht="12.75">
      <c r="U46" s="32" t="s">
        <v>233</v>
      </c>
      <c r="V46" s="32">
        <f>SUM(V34:V45)</f>
        <v>3534487</v>
      </c>
      <c r="AN46" s="32" t="s">
        <v>233</v>
      </c>
      <c r="AO46" s="177">
        <f>SUM(AO34:AO45)</f>
        <v>12684816</v>
      </c>
    </row>
  </sheetData>
  <sheetProtection/>
  <mergeCells count="51">
    <mergeCell ref="A24:H24"/>
    <mergeCell ref="T24:AA24"/>
    <mergeCell ref="AM24:AT24"/>
    <mergeCell ref="BF24:BM24"/>
    <mergeCell ref="BY15:CP15"/>
    <mergeCell ref="A15:R15"/>
    <mergeCell ref="BF15:BW15"/>
    <mergeCell ref="BY24:CF24"/>
    <mergeCell ref="AZ5:BD5"/>
    <mergeCell ref="BY5:BY6"/>
    <mergeCell ref="AT5:AX5"/>
    <mergeCell ref="AY5:AY6"/>
    <mergeCell ref="CL5:CP5"/>
    <mergeCell ref="BF5:BF6"/>
    <mergeCell ref="A8:R8"/>
    <mergeCell ref="T8:AK8"/>
    <mergeCell ref="AM8:BD8"/>
    <mergeCell ref="BF8:BW8"/>
    <mergeCell ref="T15:AK15"/>
    <mergeCell ref="AM15:BD15"/>
    <mergeCell ref="BY8:CP8"/>
    <mergeCell ref="BZ5:BZ6"/>
    <mergeCell ref="CA5:CE5"/>
    <mergeCell ref="BG5:BG6"/>
    <mergeCell ref="BH5:BL5"/>
    <mergeCell ref="BM5:BQ5"/>
    <mergeCell ref="CF5:CJ5"/>
    <mergeCell ref="CK5:CK6"/>
    <mergeCell ref="BS5:BW5"/>
    <mergeCell ref="BR5:BR6"/>
    <mergeCell ref="AA5:AE5"/>
    <mergeCell ref="AF5:AF6"/>
    <mergeCell ref="AG5:AK5"/>
    <mergeCell ref="AM5:AM6"/>
    <mergeCell ref="AN5:AN6"/>
    <mergeCell ref="AO5:AS5"/>
    <mergeCell ref="A5:A6"/>
    <mergeCell ref="B5:B6"/>
    <mergeCell ref="C5:G5"/>
    <mergeCell ref="H5:L5"/>
    <mergeCell ref="U5:U6"/>
    <mergeCell ref="V5:Z5"/>
    <mergeCell ref="M5:M6"/>
    <mergeCell ref="N5:R5"/>
    <mergeCell ref="T5:T6"/>
    <mergeCell ref="AJ4:AK4"/>
    <mergeCell ref="C3:P3"/>
    <mergeCell ref="V3:AI3"/>
    <mergeCell ref="AO3:BB3"/>
    <mergeCell ref="BH3:BU3"/>
    <mergeCell ref="CA3:CN3"/>
  </mergeCells>
  <printOptions/>
  <pageMargins left="0.51" right="0" top="0.37" bottom="0" header="0.25" footer="0.5118110236220472"/>
  <pageSetup horizontalDpi="600" verticalDpi="600" orientation="landscape" paperSize="9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J40" sqref="J40"/>
    </sheetView>
  </sheetViews>
  <sheetFormatPr defaultColWidth="9.00390625" defaultRowHeight="12.75"/>
  <cols>
    <col min="1" max="1" width="6.125" style="32" customWidth="1"/>
    <col min="2" max="2" width="31.75390625" style="32" customWidth="1"/>
    <col min="3" max="3" width="9.125" style="32" customWidth="1"/>
    <col min="4" max="4" width="10.625" style="32" bestFit="1" customWidth="1"/>
    <col min="5" max="5" width="6.875" style="32" customWidth="1"/>
    <col min="6" max="6" width="9.125" style="32" customWidth="1"/>
    <col min="7" max="7" width="7.00390625" style="32" customWidth="1"/>
    <col min="8" max="16384" width="9.125" style="32" customWidth="1"/>
  </cols>
  <sheetData>
    <row r="1" spans="6:8" ht="12.75">
      <c r="F1" s="233" t="s">
        <v>246</v>
      </c>
      <c r="G1" s="233"/>
      <c r="H1" s="233"/>
    </row>
    <row r="3" spans="1:8" ht="47.25" customHeight="1">
      <c r="A3" s="193" t="s">
        <v>336</v>
      </c>
      <c r="B3" s="226"/>
      <c r="C3" s="226"/>
      <c r="D3" s="226"/>
      <c r="E3" s="226"/>
      <c r="F3" s="226"/>
      <c r="G3" s="226"/>
      <c r="H3" s="226"/>
    </row>
    <row r="5" spans="1:8" ht="12.75">
      <c r="A5" s="227" t="s">
        <v>35</v>
      </c>
      <c r="B5" s="228" t="s">
        <v>62</v>
      </c>
      <c r="C5" s="227" t="s">
        <v>63</v>
      </c>
      <c r="D5" s="228" t="s">
        <v>64</v>
      </c>
      <c r="E5" s="228"/>
      <c r="F5" s="228"/>
      <c r="G5" s="228"/>
      <c r="H5" s="228"/>
    </row>
    <row r="6" spans="1:8" ht="12.75">
      <c r="A6" s="227"/>
      <c r="B6" s="228"/>
      <c r="C6" s="228"/>
      <c r="D6" s="228" t="s">
        <v>65</v>
      </c>
      <c r="E6" s="228"/>
      <c r="F6" s="228"/>
      <c r="G6" s="228"/>
      <c r="H6" s="228" t="s">
        <v>6</v>
      </c>
    </row>
    <row r="7" spans="1:8" ht="12.75">
      <c r="A7" s="227"/>
      <c r="B7" s="228"/>
      <c r="C7" s="228"/>
      <c r="D7" s="178">
        <v>110</v>
      </c>
      <c r="E7" s="178">
        <v>35</v>
      </c>
      <c r="F7" s="179" t="s">
        <v>66</v>
      </c>
      <c r="G7" s="178">
        <v>0.4</v>
      </c>
      <c r="H7" s="228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2.75">
      <c r="A9" s="48">
        <v>1</v>
      </c>
      <c r="B9" s="35" t="s">
        <v>67</v>
      </c>
      <c r="C9" s="48" t="s">
        <v>68</v>
      </c>
      <c r="D9" s="180">
        <f>'Таб.П1.4. 2015 факт'!BV10*1000</f>
        <v>1471346.514</v>
      </c>
      <c r="E9" s="180"/>
      <c r="F9" s="180">
        <f>D9-D32</f>
        <v>1457092.514</v>
      </c>
      <c r="G9" s="180"/>
      <c r="H9" s="180">
        <f>D9</f>
        <v>1471346.514</v>
      </c>
    </row>
    <row r="10" spans="1:8" ht="12.75">
      <c r="A10" s="196">
        <v>2</v>
      </c>
      <c r="B10" s="229" t="s">
        <v>69</v>
      </c>
      <c r="C10" s="48" t="s">
        <v>68</v>
      </c>
      <c r="D10" s="180"/>
      <c r="E10" s="180"/>
      <c r="F10" s="180"/>
      <c r="G10" s="180"/>
      <c r="H10" s="180"/>
    </row>
    <row r="11" spans="1:8" ht="12.75">
      <c r="A11" s="196"/>
      <c r="B11" s="229"/>
      <c r="C11" s="48" t="s">
        <v>70</v>
      </c>
      <c r="D11" s="180"/>
      <c r="E11" s="180"/>
      <c r="F11" s="180"/>
      <c r="G11" s="180"/>
      <c r="H11" s="180"/>
    </row>
    <row r="12" spans="1:8" ht="12.75">
      <c r="A12" s="230">
        <v>3</v>
      </c>
      <c r="B12" s="231" t="s">
        <v>71</v>
      </c>
      <c r="C12" s="48" t="s">
        <v>68</v>
      </c>
      <c r="D12" s="180">
        <f>D14+D16</f>
        <v>14254</v>
      </c>
      <c r="E12" s="180"/>
      <c r="F12" s="180">
        <f>F14+F16</f>
        <v>37642</v>
      </c>
      <c r="G12" s="180"/>
      <c r="H12" s="180">
        <f>D12+F12</f>
        <v>51896</v>
      </c>
    </row>
    <row r="13" spans="1:8" ht="12.75">
      <c r="A13" s="230"/>
      <c r="B13" s="231"/>
      <c r="C13" s="48" t="s">
        <v>70</v>
      </c>
      <c r="D13" s="36">
        <f>D15+D17</f>
        <v>0.97</v>
      </c>
      <c r="E13" s="35"/>
      <c r="F13" s="36">
        <f>F15+F17</f>
        <v>2.59</v>
      </c>
      <c r="G13" s="35"/>
      <c r="H13" s="36">
        <f>H15+H17</f>
        <v>3.56</v>
      </c>
    </row>
    <row r="14" spans="1:8" ht="12.75">
      <c r="A14" s="230"/>
      <c r="B14" s="232" t="s">
        <v>72</v>
      </c>
      <c r="C14" s="48" t="s">
        <v>68</v>
      </c>
      <c r="D14" s="180">
        <v>10900</v>
      </c>
      <c r="E14" s="180"/>
      <c r="F14" s="180">
        <v>12500</v>
      </c>
      <c r="G14" s="180"/>
      <c r="H14" s="180">
        <f>D14+F14</f>
        <v>23400</v>
      </c>
    </row>
    <row r="15" spans="1:8" ht="12.75">
      <c r="A15" s="230"/>
      <c r="B15" s="232"/>
      <c r="C15" s="48" t="s">
        <v>70</v>
      </c>
      <c r="D15" s="36">
        <f>ROUND(D14/D9*100,2)</f>
        <v>0.74</v>
      </c>
      <c r="E15" s="35"/>
      <c r="F15" s="36">
        <f>ROUND(F14/F9*100,2)</f>
        <v>0.86</v>
      </c>
      <c r="G15" s="35"/>
      <c r="H15" s="181">
        <f>D15+F15</f>
        <v>1.6</v>
      </c>
    </row>
    <row r="16" spans="1:8" ht="12.75">
      <c r="A16" s="230"/>
      <c r="B16" s="232" t="s">
        <v>73</v>
      </c>
      <c r="C16" s="48" t="s">
        <v>68</v>
      </c>
      <c r="D16" s="180">
        <v>3354</v>
      </c>
      <c r="E16" s="180"/>
      <c r="F16" s="180">
        <f>27293-2151</f>
        <v>25142</v>
      </c>
      <c r="G16" s="180"/>
      <c r="H16" s="180">
        <f>D16+F16</f>
        <v>28496</v>
      </c>
    </row>
    <row r="17" spans="1:8" ht="12.75">
      <c r="A17" s="230"/>
      <c r="B17" s="232"/>
      <c r="C17" s="48" t="s">
        <v>70</v>
      </c>
      <c r="D17" s="35">
        <f>ROUND(D16/D9*100,2)</f>
        <v>0.23</v>
      </c>
      <c r="E17" s="35"/>
      <c r="F17" s="35">
        <f>ROUND(F16/F9*100,2)</f>
        <v>1.73</v>
      </c>
      <c r="G17" s="35"/>
      <c r="H17" s="181">
        <f>D17+F17</f>
        <v>1.96</v>
      </c>
    </row>
    <row r="18" spans="1:8" ht="12.75">
      <c r="A18" s="196">
        <v>4</v>
      </c>
      <c r="B18" s="229" t="s">
        <v>74</v>
      </c>
      <c r="C18" s="48" t="s">
        <v>68</v>
      </c>
      <c r="D18" s="35"/>
      <c r="E18" s="35"/>
      <c r="F18" s="35"/>
      <c r="G18" s="35"/>
      <c r="H18" s="35"/>
    </row>
    <row r="19" spans="1:11" ht="12.75">
      <c r="A19" s="196"/>
      <c r="B19" s="229"/>
      <c r="C19" s="48" t="s">
        <v>70</v>
      </c>
      <c r="D19" s="35"/>
      <c r="E19" s="35"/>
      <c r="F19" s="35"/>
      <c r="G19" s="35"/>
      <c r="H19" s="35"/>
      <c r="I19" s="182"/>
      <c r="J19" s="182"/>
      <c r="K19" s="182"/>
    </row>
    <row r="20" spans="1:11" ht="12.75">
      <c r="A20" s="196">
        <v>5</v>
      </c>
      <c r="B20" s="229" t="s">
        <v>75</v>
      </c>
      <c r="C20" s="48" t="s">
        <v>68</v>
      </c>
      <c r="D20" s="35"/>
      <c r="E20" s="35"/>
      <c r="F20" s="35"/>
      <c r="G20" s="35"/>
      <c r="H20" s="62"/>
      <c r="I20" s="182"/>
      <c r="J20" s="182"/>
      <c r="K20" s="182"/>
    </row>
    <row r="21" spans="1:11" ht="12.75">
      <c r="A21" s="196"/>
      <c r="B21" s="229"/>
      <c r="C21" s="48" t="s">
        <v>70</v>
      </c>
      <c r="D21" s="36"/>
      <c r="E21" s="35"/>
      <c r="F21" s="35"/>
      <c r="G21" s="35"/>
      <c r="H21" s="36"/>
      <c r="I21" s="182"/>
      <c r="J21" s="182"/>
      <c r="K21" s="182"/>
    </row>
    <row r="22" spans="1:11" ht="12.75">
      <c r="A22" s="230">
        <v>6</v>
      </c>
      <c r="B22" s="231" t="s">
        <v>76</v>
      </c>
      <c r="C22" s="48" t="s">
        <v>68</v>
      </c>
      <c r="D22" s="35"/>
      <c r="E22" s="35"/>
      <c r="F22" s="180">
        <v>3550</v>
      </c>
      <c r="G22" s="180"/>
      <c r="H22" s="180">
        <f>D22+F22</f>
        <v>3550</v>
      </c>
      <c r="I22" s="182"/>
      <c r="J22" s="182"/>
      <c r="K22" s="182"/>
    </row>
    <row r="23" spans="1:11" ht="12.75">
      <c r="A23" s="230"/>
      <c r="B23" s="229"/>
      <c r="C23" s="48" t="s">
        <v>70</v>
      </c>
      <c r="D23" s="36"/>
      <c r="E23" s="35"/>
      <c r="F23" s="36">
        <f>ROUND(F22/F9*100,2)</f>
        <v>0.24</v>
      </c>
      <c r="G23" s="35"/>
      <c r="H23" s="36">
        <f>ROUND(H22/H9*100,2)</f>
        <v>0.24</v>
      </c>
      <c r="I23" s="182"/>
      <c r="J23" s="182"/>
      <c r="K23" s="182"/>
    </row>
    <row r="24" spans="1:11" ht="12.75">
      <c r="A24" s="230"/>
      <c r="B24" s="232" t="s">
        <v>77</v>
      </c>
      <c r="C24" s="48" t="s">
        <v>68</v>
      </c>
      <c r="D24" s="35"/>
      <c r="E24" s="35"/>
      <c r="F24" s="35"/>
      <c r="G24" s="35"/>
      <c r="H24" s="35"/>
      <c r="I24" s="182"/>
      <c r="J24" s="182"/>
      <c r="K24" s="182"/>
    </row>
    <row r="25" spans="1:11" ht="12.75">
      <c r="A25" s="230"/>
      <c r="B25" s="232"/>
      <c r="C25" s="48" t="s">
        <v>70</v>
      </c>
      <c r="D25" s="35"/>
      <c r="E25" s="35"/>
      <c r="F25" s="35"/>
      <c r="G25" s="35"/>
      <c r="H25" s="35"/>
      <c r="I25" s="182"/>
      <c r="J25" s="182"/>
      <c r="K25" s="182"/>
    </row>
    <row r="26" spans="1:11" ht="12.75">
      <c r="A26" s="230"/>
      <c r="B26" s="232" t="s">
        <v>78</v>
      </c>
      <c r="C26" s="48" t="s">
        <v>68</v>
      </c>
      <c r="D26" s="35"/>
      <c r="E26" s="35"/>
      <c r="F26" s="35"/>
      <c r="G26" s="35"/>
      <c r="H26" s="35"/>
      <c r="I26" s="182"/>
      <c r="J26" s="182"/>
      <c r="K26" s="182"/>
    </row>
    <row r="27" spans="1:11" ht="12.75">
      <c r="A27" s="230"/>
      <c r="B27" s="232"/>
      <c r="C27" s="48" t="s">
        <v>70</v>
      </c>
      <c r="D27" s="35"/>
      <c r="E27" s="35"/>
      <c r="F27" s="35"/>
      <c r="G27" s="35"/>
      <c r="H27" s="35"/>
      <c r="I27" s="182"/>
      <c r="J27" s="182"/>
      <c r="K27" s="182"/>
    </row>
    <row r="28" spans="1:11" ht="12.75">
      <c r="A28" s="230"/>
      <c r="B28" s="232" t="s">
        <v>79</v>
      </c>
      <c r="C28" s="48" t="s">
        <v>68</v>
      </c>
      <c r="D28" s="35"/>
      <c r="E28" s="35"/>
      <c r="F28" s="35"/>
      <c r="G28" s="35"/>
      <c r="H28" s="35"/>
      <c r="I28" s="182"/>
      <c r="J28" s="182"/>
      <c r="K28" s="182"/>
    </row>
    <row r="29" spans="1:11" ht="12.75">
      <c r="A29" s="230"/>
      <c r="B29" s="232"/>
      <c r="C29" s="48" t="s">
        <v>70</v>
      </c>
      <c r="D29" s="35"/>
      <c r="E29" s="35"/>
      <c r="F29" s="35"/>
      <c r="G29" s="35"/>
      <c r="H29" s="35"/>
      <c r="I29" s="182"/>
      <c r="J29" s="182"/>
      <c r="K29" s="182"/>
    </row>
    <row r="30" spans="1:11" ht="12.75">
      <c r="A30" s="196">
        <v>7</v>
      </c>
      <c r="B30" s="229" t="s">
        <v>80</v>
      </c>
      <c r="C30" s="48" t="s">
        <v>68</v>
      </c>
      <c r="D30" s="35"/>
      <c r="E30" s="35"/>
      <c r="F30" s="35"/>
      <c r="G30" s="35"/>
      <c r="H30" s="35"/>
      <c r="I30" s="182"/>
      <c r="J30" s="182"/>
      <c r="K30" s="182"/>
    </row>
    <row r="31" spans="1:11" ht="12.75">
      <c r="A31" s="196"/>
      <c r="B31" s="229"/>
      <c r="C31" s="48" t="s">
        <v>70</v>
      </c>
      <c r="D31" s="35"/>
      <c r="E31" s="35"/>
      <c r="F31" s="35"/>
      <c r="G31" s="35"/>
      <c r="H31" s="35"/>
      <c r="I31" s="182"/>
      <c r="J31" s="182"/>
      <c r="K31" s="182"/>
    </row>
    <row r="32" spans="1:11" ht="12.75">
      <c r="A32" s="196">
        <v>8</v>
      </c>
      <c r="B32" s="229" t="s">
        <v>81</v>
      </c>
      <c r="C32" s="48" t="s">
        <v>68</v>
      </c>
      <c r="D32" s="180">
        <f>D12+D22</f>
        <v>14254</v>
      </c>
      <c r="E32" s="180"/>
      <c r="F32" s="180">
        <f>F12+F22</f>
        <v>41192</v>
      </c>
      <c r="G32" s="180"/>
      <c r="H32" s="180">
        <f>D32+F32</f>
        <v>55446</v>
      </c>
      <c r="I32" s="182"/>
      <c r="J32" s="183">
        <f>('Таб.П1.4. 2015 факт'!BV20)*1000</f>
        <v>55445.926999999996</v>
      </c>
      <c r="K32" s="184">
        <f>H32-J32</f>
        <v>0.07300000000395812</v>
      </c>
    </row>
    <row r="33" spans="1:11" ht="12.75">
      <c r="A33" s="196"/>
      <c r="B33" s="229"/>
      <c r="C33" s="48" t="s">
        <v>70</v>
      </c>
      <c r="D33" s="36">
        <f>ROUND(D32/D9*100,2)</f>
        <v>0.97</v>
      </c>
      <c r="E33" s="35"/>
      <c r="F33" s="36">
        <f>ROUND(F32/F9*100,2)</f>
        <v>2.83</v>
      </c>
      <c r="G33" s="35"/>
      <c r="H33" s="36">
        <f>ROUND(H32/H9*100,2)</f>
        <v>3.77</v>
      </c>
      <c r="I33" s="182"/>
      <c r="J33" s="182"/>
      <c r="K33" s="182"/>
    </row>
    <row r="34" spans="1:11" ht="12.75">
      <c r="A34" s="196">
        <v>9</v>
      </c>
      <c r="B34" s="229" t="s">
        <v>82</v>
      </c>
      <c r="C34" s="48" t="s">
        <v>68</v>
      </c>
      <c r="D34" s="1"/>
      <c r="E34" s="1"/>
      <c r="F34" s="1"/>
      <c r="G34" s="1"/>
      <c r="H34" s="1"/>
      <c r="I34" s="182"/>
      <c r="J34" s="182"/>
      <c r="K34" s="182"/>
    </row>
    <row r="35" spans="1:11" ht="12.75">
      <c r="A35" s="196"/>
      <c r="B35" s="229"/>
      <c r="C35" s="48" t="s">
        <v>70</v>
      </c>
      <c r="D35" s="185"/>
      <c r="E35" s="185"/>
      <c r="F35" s="185"/>
      <c r="G35" s="185"/>
      <c r="H35" s="185"/>
      <c r="I35" s="182"/>
      <c r="J35" s="182"/>
      <c r="K35" s="182"/>
    </row>
    <row r="36" spans="1:11" ht="12.75">
      <c r="A36" s="196">
        <v>10</v>
      </c>
      <c r="B36" s="229" t="s">
        <v>83</v>
      </c>
      <c r="C36" s="48" t="s">
        <v>68</v>
      </c>
      <c r="D36" s="35"/>
      <c r="E36" s="35"/>
      <c r="F36" s="35"/>
      <c r="G36" s="35"/>
      <c r="H36" s="35"/>
      <c r="I36" s="182"/>
      <c r="J36" s="182"/>
      <c r="K36" s="182"/>
    </row>
    <row r="37" spans="1:11" ht="12.75">
      <c r="A37" s="196"/>
      <c r="B37" s="229"/>
      <c r="C37" s="48" t="s">
        <v>70</v>
      </c>
      <c r="D37" s="35"/>
      <c r="E37" s="35"/>
      <c r="F37" s="35"/>
      <c r="G37" s="35"/>
      <c r="H37" s="35"/>
      <c r="I37" s="182"/>
      <c r="J37" s="182"/>
      <c r="K37" s="182"/>
    </row>
    <row r="38" spans="9:11" ht="12.75">
      <c r="I38" s="182"/>
      <c r="J38" s="182"/>
      <c r="K38" s="182"/>
    </row>
    <row r="39" spans="9:11" ht="12.75">
      <c r="I39" s="182"/>
      <c r="J39" s="182"/>
      <c r="K39" s="182"/>
    </row>
    <row r="40" spans="1:11" ht="22.5" customHeight="1">
      <c r="A40" s="192" t="s">
        <v>259</v>
      </c>
      <c r="B40" s="192"/>
      <c r="C40" s="192"/>
      <c r="D40" s="192"/>
      <c r="E40" s="32" t="s">
        <v>256</v>
      </c>
      <c r="I40" s="182"/>
      <c r="J40" s="182"/>
      <c r="K40" s="182"/>
    </row>
    <row r="41" spans="1:4" ht="14.25" customHeight="1">
      <c r="A41" s="72"/>
      <c r="B41" s="72"/>
      <c r="C41" s="72"/>
      <c r="D41" s="72"/>
    </row>
    <row r="42" ht="12.75">
      <c r="A42" s="32" t="s">
        <v>322</v>
      </c>
    </row>
    <row r="43" ht="12.75">
      <c r="A43" s="32" t="s">
        <v>321</v>
      </c>
    </row>
  </sheetData>
  <sheetProtection/>
  <mergeCells count="32">
    <mergeCell ref="A40:D40"/>
    <mergeCell ref="F1:H1"/>
    <mergeCell ref="A34:A35"/>
    <mergeCell ref="B34:B35"/>
    <mergeCell ref="A36:A37"/>
    <mergeCell ref="B36:B37"/>
    <mergeCell ref="A30:A31"/>
    <mergeCell ref="B30:B31"/>
    <mergeCell ref="A32:A33"/>
    <mergeCell ref="B32:B33"/>
    <mergeCell ref="A18:A19"/>
    <mergeCell ref="B18:B19"/>
    <mergeCell ref="A20:A21"/>
    <mergeCell ref="B20:B21"/>
    <mergeCell ref="A22:A29"/>
    <mergeCell ref="B22:B23"/>
    <mergeCell ref="B24:B25"/>
    <mergeCell ref="B26:B27"/>
    <mergeCell ref="B28:B29"/>
    <mergeCell ref="A10:A11"/>
    <mergeCell ref="B10:B11"/>
    <mergeCell ref="A12:A17"/>
    <mergeCell ref="B12:B13"/>
    <mergeCell ref="B14:B15"/>
    <mergeCell ref="B16:B17"/>
    <mergeCell ref="A3:H3"/>
    <mergeCell ref="A5:A7"/>
    <mergeCell ref="B5:B7"/>
    <mergeCell ref="C5:C7"/>
    <mergeCell ref="D5:H5"/>
    <mergeCell ref="D6:G6"/>
    <mergeCell ref="H6:H7"/>
  </mergeCells>
  <printOptions/>
  <pageMargins left="0.7874015748031497" right="0" top="0.5905511811023623" bottom="0" header="0.5118110236220472" footer="0.5118110236220472"/>
  <pageSetup horizontalDpi="600" verticalDpi="600" orientation="portrait" paperSize="9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6" sqref="G76"/>
    </sheetView>
  </sheetViews>
  <sheetFormatPr defaultColWidth="9.00390625" defaultRowHeight="12.75"/>
  <cols>
    <col min="1" max="1" width="7.25390625" style="32" customWidth="1"/>
    <col min="2" max="2" width="50.75390625" style="32" customWidth="1"/>
    <col min="3" max="3" width="73.125" style="32" customWidth="1"/>
    <col min="4" max="4" width="16.875" style="234" customWidth="1"/>
    <col min="5" max="5" width="20.25390625" style="32" customWidth="1"/>
    <col min="6" max="6" width="9.125" style="32" customWidth="1"/>
    <col min="7" max="7" width="37.00390625" style="32" customWidth="1"/>
    <col min="8" max="8" width="27.00390625" style="32" customWidth="1"/>
    <col min="9" max="16384" width="9.125" style="32" customWidth="1"/>
  </cols>
  <sheetData>
    <row r="1" spans="4:7" ht="12.75">
      <c r="D1" s="234" t="s">
        <v>118</v>
      </c>
      <c r="F1" s="235"/>
      <c r="G1" s="235"/>
    </row>
    <row r="2" spans="1:7" ht="33.75" customHeight="1">
      <c r="A2" s="193" t="s">
        <v>327</v>
      </c>
      <c r="B2" s="193"/>
      <c r="C2" s="193"/>
      <c r="D2" s="193"/>
      <c r="E2" s="193"/>
      <c r="F2" s="235"/>
      <c r="G2" s="235"/>
    </row>
    <row r="4" spans="1:5" ht="85.5">
      <c r="A4" s="186" t="s">
        <v>2</v>
      </c>
      <c r="B4" s="236" t="s">
        <v>110</v>
      </c>
      <c r="C4" s="236" t="s">
        <v>111</v>
      </c>
      <c r="D4" s="237" t="s">
        <v>112</v>
      </c>
      <c r="E4" s="236" t="s">
        <v>113</v>
      </c>
    </row>
    <row r="5" spans="1:5" ht="14.25">
      <c r="A5" s="37">
        <v>1</v>
      </c>
      <c r="B5" s="238">
        <v>2</v>
      </c>
      <c r="C5" s="238">
        <v>3</v>
      </c>
      <c r="D5" s="239">
        <v>4</v>
      </c>
      <c r="E5" s="238">
        <v>5</v>
      </c>
    </row>
    <row r="6" spans="1:5" ht="71.25" hidden="1">
      <c r="A6" s="240">
        <v>1</v>
      </c>
      <c r="B6" s="10" t="s">
        <v>146</v>
      </c>
      <c r="C6" s="10" t="s">
        <v>177</v>
      </c>
      <c r="D6" s="241" t="s">
        <v>186</v>
      </c>
      <c r="E6" s="242">
        <v>0</v>
      </c>
    </row>
    <row r="7" spans="1:5" ht="42.75">
      <c r="A7" s="26" t="s">
        <v>236</v>
      </c>
      <c r="B7" s="11" t="s">
        <v>201</v>
      </c>
      <c r="C7" s="10" t="s">
        <v>202</v>
      </c>
      <c r="D7" s="241" t="s">
        <v>186</v>
      </c>
      <c r="E7" s="31">
        <v>13080</v>
      </c>
    </row>
    <row r="8" spans="1:5" ht="14.25" hidden="1">
      <c r="A8" s="26" t="s">
        <v>237</v>
      </c>
      <c r="B8" s="10" t="s">
        <v>249</v>
      </c>
      <c r="C8" s="10" t="s">
        <v>250</v>
      </c>
      <c r="D8" s="33" t="s">
        <v>187</v>
      </c>
      <c r="E8" s="31">
        <v>718250</v>
      </c>
    </row>
    <row r="9" spans="1:5" ht="14.25" hidden="1">
      <c r="A9" s="26" t="s">
        <v>238</v>
      </c>
      <c r="B9" s="10" t="s">
        <v>251</v>
      </c>
      <c r="C9" s="10" t="s">
        <v>252</v>
      </c>
      <c r="D9" s="33" t="s">
        <v>187</v>
      </c>
      <c r="E9" s="31">
        <v>180000</v>
      </c>
    </row>
    <row r="10" spans="1:5" ht="28.5" hidden="1">
      <c r="A10" s="26" t="s">
        <v>239</v>
      </c>
      <c r="B10" s="13" t="s">
        <v>147</v>
      </c>
      <c r="C10" s="10" t="s">
        <v>253</v>
      </c>
      <c r="D10" s="241" t="s">
        <v>186</v>
      </c>
      <c r="E10" s="31">
        <v>54000</v>
      </c>
    </row>
    <row r="11" spans="1:5" ht="14.25" hidden="1">
      <c r="A11" s="26" t="s">
        <v>240</v>
      </c>
      <c r="B11" s="14" t="s">
        <v>148</v>
      </c>
      <c r="C11" s="10" t="s">
        <v>254</v>
      </c>
      <c r="D11" s="241" t="s">
        <v>186</v>
      </c>
      <c r="E11" s="31">
        <v>77500</v>
      </c>
    </row>
    <row r="12" spans="1:5" ht="42.75">
      <c r="A12" s="26">
        <v>2</v>
      </c>
      <c r="B12" s="14" t="s">
        <v>149</v>
      </c>
      <c r="C12" s="10" t="s">
        <v>213</v>
      </c>
      <c r="D12" s="241" t="s">
        <v>186</v>
      </c>
      <c r="E12" s="31">
        <v>0</v>
      </c>
    </row>
    <row r="13" spans="1:5" ht="42.75" hidden="1">
      <c r="A13" s="26" t="s">
        <v>241</v>
      </c>
      <c r="B13" s="14" t="s">
        <v>150</v>
      </c>
      <c r="C13" s="10" t="s">
        <v>204</v>
      </c>
      <c r="D13" s="241" t="s">
        <v>186</v>
      </c>
      <c r="E13" s="31">
        <v>0</v>
      </c>
    </row>
    <row r="14" spans="1:5" ht="42.75" hidden="1">
      <c r="A14" s="26" t="s">
        <v>242</v>
      </c>
      <c r="B14" s="10" t="s">
        <v>132</v>
      </c>
      <c r="C14" s="10" t="s">
        <v>159</v>
      </c>
      <c r="D14" s="241" t="s">
        <v>186</v>
      </c>
      <c r="E14" s="31">
        <v>0</v>
      </c>
    </row>
    <row r="15" spans="1:5" ht="42.75" hidden="1">
      <c r="A15" s="26" t="s">
        <v>243</v>
      </c>
      <c r="B15" s="13" t="s">
        <v>152</v>
      </c>
      <c r="C15" s="10" t="s">
        <v>151</v>
      </c>
      <c r="D15" s="241" t="s">
        <v>186</v>
      </c>
      <c r="E15" s="31">
        <v>0</v>
      </c>
    </row>
    <row r="16" spans="1:5" ht="42.75">
      <c r="A16" s="26">
        <v>3</v>
      </c>
      <c r="B16" s="13" t="s">
        <v>205</v>
      </c>
      <c r="C16" s="10" t="s">
        <v>206</v>
      </c>
      <c r="D16" s="241" t="s">
        <v>186</v>
      </c>
      <c r="E16" s="31">
        <v>6680</v>
      </c>
    </row>
    <row r="17" spans="1:5" ht="42.75">
      <c r="A17" s="26">
        <v>4</v>
      </c>
      <c r="B17" s="13" t="s">
        <v>153</v>
      </c>
      <c r="C17" s="10" t="s">
        <v>203</v>
      </c>
      <c r="D17" s="241" t="s">
        <v>186</v>
      </c>
      <c r="E17" s="31">
        <f>27520-5600</f>
        <v>21920</v>
      </c>
    </row>
    <row r="18" spans="1:5" ht="42.75" hidden="1">
      <c r="A18" s="26" t="s">
        <v>244</v>
      </c>
      <c r="B18" s="10" t="s">
        <v>154</v>
      </c>
      <c r="C18" s="10" t="s">
        <v>151</v>
      </c>
      <c r="D18" s="241" t="s">
        <v>186</v>
      </c>
      <c r="E18" s="31">
        <v>0</v>
      </c>
    </row>
    <row r="19" spans="1:5" ht="42.75">
      <c r="A19" s="26">
        <v>5</v>
      </c>
      <c r="B19" s="10" t="s">
        <v>207</v>
      </c>
      <c r="C19" s="10" t="s">
        <v>257</v>
      </c>
      <c r="D19" s="241" t="s">
        <v>186</v>
      </c>
      <c r="E19" s="31">
        <v>3200</v>
      </c>
    </row>
    <row r="20" spans="1:5" ht="15">
      <c r="A20" s="15"/>
      <c r="B20" s="243" t="s">
        <v>156</v>
      </c>
      <c r="C20" s="244"/>
      <c r="D20" s="245"/>
      <c r="E20" s="246">
        <f>E7+E12+E16+E17+E19</f>
        <v>44880</v>
      </c>
    </row>
    <row r="21" spans="1:5" ht="42.75" hidden="1">
      <c r="A21" s="26" t="s">
        <v>236</v>
      </c>
      <c r="B21" s="10" t="s">
        <v>196</v>
      </c>
      <c r="C21" s="10" t="s">
        <v>247</v>
      </c>
      <c r="D21" s="241" t="s">
        <v>186</v>
      </c>
      <c r="E21" s="31">
        <v>312760</v>
      </c>
    </row>
    <row r="22" spans="1:5" ht="28.5" hidden="1">
      <c r="A22" s="26" t="s">
        <v>237</v>
      </c>
      <c r="B22" s="10" t="s">
        <v>127</v>
      </c>
      <c r="C22" s="10" t="s">
        <v>128</v>
      </c>
      <c r="D22" s="33" t="s">
        <v>187</v>
      </c>
      <c r="E22" s="31">
        <v>810000</v>
      </c>
    </row>
    <row r="23" spans="1:5" ht="28.5" hidden="1">
      <c r="A23" s="26" t="s">
        <v>238</v>
      </c>
      <c r="B23" s="10" t="s">
        <v>129</v>
      </c>
      <c r="C23" s="10" t="s">
        <v>130</v>
      </c>
      <c r="D23" s="241" t="s">
        <v>186</v>
      </c>
      <c r="E23" s="31">
        <v>7200</v>
      </c>
    </row>
    <row r="24" spans="1:5" ht="28.5" hidden="1">
      <c r="A24" s="26" t="s">
        <v>239</v>
      </c>
      <c r="B24" s="10" t="s">
        <v>194</v>
      </c>
      <c r="C24" s="10" t="s">
        <v>131</v>
      </c>
      <c r="D24" s="33" t="s">
        <v>187</v>
      </c>
      <c r="E24" s="31">
        <v>0</v>
      </c>
    </row>
    <row r="25" spans="1:5" ht="28.5" hidden="1">
      <c r="A25" s="26" t="s">
        <v>240</v>
      </c>
      <c r="B25" s="10" t="s">
        <v>132</v>
      </c>
      <c r="C25" s="10" t="s">
        <v>191</v>
      </c>
      <c r="D25" s="241" t="s">
        <v>186</v>
      </c>
      <c r="E25" s="31">
        <v>0</v>
      </c>
    </row>
    <row r="26" spans="1:5" ht="14.25" hidden="1">
      <c r="A26" s="26" t="s">
        <v>239</v>
      </c>
      <c r="B26" s="10" t="s">
        <v>195</v>
      </c>
      <c r="C26" s="10" t="s">
        <v>133</v>
      </c>
      <c r="D26" s="33" t="s">
        <v>187</v>
      </c>
      <c r="E26" s="31">
        <v>3275000</v>
      </c>
    </row>
    <row r="27" spans="1:5" ht="28.5" hidden="1">
      <c r="A27" s="26" t="s">
        <v>240</v>
      </c>
      <c r="B27" s="10" t="s">
        <v>255</v>
      </c>
      <c r="C27" s="10" t="s">
        <v>248</v>
      </c>
      <c r="D27" s="241" t="s">
        <v>186</v>
      </c>
      <c r="E27" s="31">
        <v>75400</v>
      </c>
    </row>
    <row r="28" spans="1:5" ht="28.5" hidden="1">
      <c r="A28" s="26" t="s">
        <v>66</v>
      </c>
      <c r="B28" s="10" t="s">
        <v>134</v>
      </c>
      <c r="C28" s="10" t="s">
        <v>135</v>
      </c>
      <c r="D28" s="241" t="s">
        <v>186</v>
      </c>
      <c r="E28" s="31">
        <v>32000</v>
      </c>
    </row>
    <row r="29" spans="1:5" ht="28.5">
      <c r="A29" s="26">
        <v>1</v>
      </c>
      <c r="B29" s="10" t="s">
        <v>136</v>
      </c>
      <c r="C29" s="10" t="s">
        <v>137</v>
      </c>
      <c r="D29" s="241" t="s">
        <v>186</v>
      </c>
      <c r="E29" s="31">
        <v>75120</v>
      </c>
    </row>
    <row r="30" spans="1:5" ht="42.75">
      <c r="A30" s="26">
        <v>2</v>
      </c>
      <c r="B30" s="10" t="s">
        <v>197</v>
      </c>
      <c r="C30" s="10"/>
      <c r="D30" s="241" t="s">
        <v>186</v>
      </c>
      <c r="E30" s="31">
        <v>274183</v>
      </c>
    </row>
    <row r="31" spans="1:5" ht="28.5">
      <c r="A31" s="26">
        <v>3</v>
      </c>
      <c r="B31" s="10" t="s">
        <v>138</v>
      </c>
      <c r="C31" s="10" t="s">
        <v>139</v>
      </c>
      <c r="D31" s="241" t="s">
        <v>186</v>
      </c>
      <c r="E31" s="31">
        <v>208375</v>
      </c>
    </row>
    <row r="32" spans="1:5" ht="28.5">
      <c r="A32" s="26">
        <v>4</v>
      </c>
      <c r="B32" s="10" t="s">
        <v>140</v>
      </c>
      <c r="C32" s="247" t="s">
        <v>141</v>
      </c>
      <c r="D32" s="241" t="s">
        <v>186</v>
      </c>
      <c r="E32" s="31">
        <v>81880</v>
      </c>
    </row>
    <row r="33" spans="1:5" ht="28.5">
      <c r="A33" s="26">
        <v>5</v>
      </c>
      <c r="B33" s="248" t="s">
        <v>142</v>
      </c>
      <c r="C33" s="249" t="s">
        <v>190</v>
      </c>
      <c r="D33" s="250" t="s">
        <v>186</v>
      </c>
      <c r="E33" s="31">
        <v>38640</v>
      </c>
    </row>
    <row r="34" spans="1:5" ht="28.5">
      <c r="A34" s="26">
        <v>6</v>
      </c>
      <c r="B34" s="10" t="s">
        <v>143</v>
      </c>
      <c r="C34" s="10" t="s">
        <v>144</v>
      </c>
      <c r="D34" s="241" t="s">
        <v>186</v>
      </c>
      <c r="E34" s="31">
        <f>27919+1840</f>
        <v>29759</v>
      </c>
    </row>
    <row r="35" spans="1:5" ht="42.75" hidden="1">
      <c r="A35" s="26" t="s">
        <v>244</v>
      </c>
      <c r="B35" s="10" t="s">
        <v>198</v>
      </c>
      <c r="C35" s="10" t="s">
        <v>199</v>
      </c>
      <c r="D35" s="33" t="s">
        <v>187</v>
      </c>
      <c r="E35" s="31">
        <v>13108000</v>
      </c>
    </row>
    <row r="36" spans="1:5" ht="15">
      <c r="A36" s="15"/>
      <c r="B36" s="251" t="s">
        <v>145</v>
      </c>
      <c r="C36" s="251"/>
      <c r="D36" s="241"/>
      <c r="E36" s="246">
        <f>SUM(E29:E34)</f>
        <v>707957</v>
      </c>
    </row>
    <row r="37" spans="1:5" ht="42.75">
      <c r="A37" s="240">
        <v>1</v>
      </c>
      <c r="B37" s="10" t="s">
        <v>197</v>
      </c>
      <c r="C37" s="10" t="s">
        <v>119</v>
      </c>
      <c r="D37" s="241" t="s">
        <v>186</v>
      </c>
      <c r="E37" s="31">
        <v>110304</v>
      </c>
    </row>
    <row r="38" spans="1:5" ht="28.5">
      <c r="A38" s="240">
        <v>2</v>
      </c>
      <c r="B38" s="10" t="s">
        <v>192</v>
      </c>
      <c r="C38" s="252" t="s">
        <v>165</v>
      </c>
      <c r="D38" s="241" t="s">
        <v>186</v>
      </c>
      <c r="E38" s="31">
        <v>867</v>
      </c>
    </row>
    <row r="39" spans="1:5" ht="14.25">
      <c r="A39" s="240">
        <v>3</v>
      </c>
      <c r="B39" s="10" t="s">
        <v>328</v>
      </c>
      <c r="C39" s="252" t="s">
        <v>166</v>
      </c>
      <c r="D39" s="241" t="s">
        <v>186</v>
      </c>
      <c r="E39" s="31">
        <v>31496</v>
      </c>
    </row>
    <row r="40" spans="1:5" ht="14.25">
      <c r="A40" s="240">
        <v>4</v>
      </c>
      <c r="B40" s="11" t="s">
        <v>183</v>
      </c>
      <c r="C40" s="253" t="s">
        <v>193</v>
      </c>
      <c r="D40" s="241" t="s">
        <v>186</v>
      </c>
      <c r="E40" s="31">
        <v>31174</v>
      </c>
    </row>
    <row r="41" spans="1:5" ht="14.25">
      <c r="A41" s="240">
        <v>5</v>
      </c>
      <c r="B41" s="11" t="s">
        <v>330</v>
      </c>
      <c r="C41" s="254" t="s">
        <v>331</v>
      </c>
      <c r="D41" s="241" t="s">
        <v>186</v>
      </c>
      <c r="E41" s="31">
        <v>5413048</v>
      </c>
    </row>
    <row r="42" spans="1:5" ht="28.5">
      <c r="A42" s="240">
        <v>6</v>
      </c>
      <c r="B42" s="11" t="s">
        <v>329</v>
      </c>
      <c r="C42" s="255" t="s">
        <v>200</v>
      </c>
      <c r="D42" s="241" t="s">
        <v>186</v>
      </c>
      <c r="E42" s="31">
        <v>3192252</v>
      </c>
    </row>
    <row r="43" spans="1:5" ht="14.25">
      <c r="A43" s="240">
        <v>7</v>
      </c>
      <c r="B43" s="11" t="s">
        <v>120</v>
      </c>
      <c r="C43" s="254" t="s">
        <v>121</v>
      </c>
      <c r="D43" s="241" t="s">
        <v>186</v>
      </c>
      <c r="E43" s="31">
        <f>42389+629882</f>
        <v>672271</v>
      </c>
    </row>
    <row r="44" spans="1:5" ht="28.5">
      <c r="A44" s="240">
        <v>8</v>
      </c>
      <c r="B44" s="11" t="s">
        <v>122</v>
      </c>
      <c r="C44" s="255" t="s">
        <v>167</v>
      </c>
      <c r="D44" s="241" t="s">
        <v>186</v>
      </c>
      <c r="E44" s="31">
        <v>73900</v>
      </c>
    </row>
    <row r="45" spans="1:5" ht="14.25">
      <c r="A45" s="240">
        <v>9</v>
      </c>
      <c r="B45" s="11" t="s">
        <v>123</v>
      </c>
      <c r="C45" s="254" t="s">
        <v>124</v>
      </c>
      <c r="D45" s="241" t="s">
        <v>186</v>
      </c>
      <c r="E45" s="31">
        <v>89783</v>
      </c>
    </row>
    <row r="46" spans="1:5" ht="28.5">
      <c r="A46" s="240">
        <v>10</v>
      </c>
      <c r="B46" s="11" t="s">
        <v>125</v>
      </c>
      <c r="C46" s="255" t="s">
        <v>167</v>
      </c>
      <c r="D46" s="241" t="s">
        <v>186</v>
      </c>
      <c r="E46" s="31">
        <v>73840</v>
      </c>
    </row>
    <row r="48" spans="1:5" ht="15">
      <c r="A48" s="256"/>
      <c r="B48" s="251" t="s">
        <v>126</v>
      </c>
      <c r="C48" s="243"/>
      <c r="D48" s="241"/>
      <c r="E48" s="246">
        <f>SUM(E37:E46)</f>
        <v>9688935</v>
      </c>
    </row>
    <row r="49" spans="1:5" ht="42.75" hidden="1">
      <c r="A49" s="240">
        <v>1</v>
      </c>
      <c r="B49" s="10" t="s">
        <v>160</v>
      </c>
      <c r="C49" s="10" t="s">
        <v>176</v>
      </c>
      <c r="D49" s="33" t="s">
        <v>187</v>
      </c>
      <c r="E49" s="31">
        <v>3953100</v>
      </c>
    </row>
    <row r="50" spans="1:5" ht="28.5" hidden="1">
      <c r="A50" s="240">
        <v>2</v>
      </c>
      <c r="B50" s="10" t="s">
        <v>114</v>
      </c>
      <c r="C50" s="10" t="s">
        <v>245</v>
      </c>
      <c r="D50" s="33" t="s">
        <v>187</v>
      </c>
      <c r="E50" s="31">
        <v>3451700</v>
      </c>
    </row>
    <row r="51" spans="1:5" ht="57">
      <c r="A51" s="240">
        <v>1</v>
      </c>
      <c r="B51" s="10" t="s">
        <v>208</v>
      </c>
      <c r="C51" s="10" t="s">
        <v>209</v>
      </c>
      <c r="D51" s="241" t="s">
        <v>186</v>
      </c>
      <c r="E51" s="31">
        <v>118830</v>
      </c>
    </row>
    <row r="52" spans="1:5" ht="14.25" hidden="1">
      <c r="A52" s="240">
        <v>4</v>
      </c>
      <c r="B52" s="11" t="s">
        <v>155</v>
      </c>
      <c r="C52" s="11" t="s">
        <v>175</v>
      </c>
      <c r="D52" s="241" t="s">
        <v>186</v>
      </c>
      <c r="E52" s="31">
        <v>18000</v>
      </c>
    </row>
    <row r="53" spans="1:5" ht="28.5">
      <c r="A53" s="240">
        <v>2</v>
      </c>
      <c r="B53" s="10" t="s">
        <v>182</v>
      </c>
      <c r="C53" s="253" t="s">
        <v>258</v>
      </c>
      <c r="D53" s="241" t="s">
        <v>186</v>
      </c>
      <c r="E53" s="31">
        <v>30700</v>
      </c>
    </row>
    <row r="54" spans="1:5" ht="42.75">
      <c r="A54" s="240">
        <v>3</v>
      </c>
      <c r="B54" s="11" t="s">
        <v>115</v>
      </c>
      <c r="C54" s="10" t="s">
        <v>210</v>
      </c>
      <c r="D54" s="241" t="s">
        <v>186</v>
      </c>
      <c r="E54" s="31">
        <v>194200</v>
      </c>
    </row>
    <row r="55" spans="1:5" ht="42.75">
      <c r="A55" s="240">
        <v>4</v>
      </c>
      <c r="B55" s="11" t="s">
        <v>116</v>
      </c>
      <c r="C55" s="10" t="s">
        <v>211</v>
      </c>
      <c r="D55" s="241" t="s">
        <v>186</v>
      </c>
      <c r="E55" s="31">
        <v>68320</v>
      </c>
    </row>
    <row r="56" spans="1:5" ht="15">
      <c r="A56" s="256"/>
      <c r="B56" s="251" t="s">
        <v>117</v>
      </c>
      <c r="C56" s="251"/>
      <c r="D56" s="241"/>
      <c r="E56" s="257">
        <f>E51+E53+E54+E55</f>
        <v>412050</v>
      </c>
    </row>
    <row r="57" spans="1:5" ht="28.5" hidden="1">
      <c r="A57" s="258">
        <v>1</v>
      </c>
      <c r="B57" s="259" t="s">
        <v>262</v>
      </c>
      <c r="C57" s="260" t="s">
        <v>263</v>
      </c>
      <c r="D57" s="258" t="s">
        <v>7</v>
      </c>
      <c r="E57" s="261">
        <v>7600000</v>
      </c>
    </row>
    <row r="58" spans="1:5" ht="28.5" hidden="1">
      <c r="A58" s="262"/>
      <c r="B58" s="263"/>
      <c r="C58" s="260" t="s">
        <v>264</v>
      </c>
      <c r="D58" s="262"/>
      <c r="E58" s="264"/>
    </row>
    <row r="59" spans="1:5" ht="28.5">
      <c r="A59" s="258">
        <v>1</v>
      </c>
      <c r="B59" s="259" t="s">
        <v>265</v>
      </c>
      <c r="C59" s="260" t="s">
        <v>266</v>
      </c>
      <c r="D59" s="258" t="s">
        <v>10</v>
      </c>
      <c r="E59" s="261">
        <v>30044</v>
      </c>
    </row>
    <row r="60" spans="1:5" ht="28.5">
      <c r="A60" s="262"/>
      <c r="B60" s="263"/>
      <c r="C60" s="260" t="s">
        <v>304</v>
      </c>
      <c r="D60" s="262"/>
      <c r="E60" s="264"/>
    </row>
    <row r="61" spans="1:5" ht="28.5">
      <c r="A61" s="241">
        <v>2</v>
      </c>
      <c r="B61" s="265" t="s">
        <v>277</v>
      </c>
      <c r="C61" s="260" t="s">
        <v>267</v>
      </c>
      <c r="D61" s="241" t="s">
        <v>10</v>
      </c>
      <c r="E61" s="266">
        <v>9198</v>
      </c>
    </row>
    <row r="62" spans="1:5" ht="42.75">
      <c r="A62" s="241">
        <v>3</v>
      </c>
      <c r="B62" s="265" t="s">
        <v>268</v>
      </c>
      <c r="C62" s="260" t="s">
        <v>269</v>
      </c>
      <c r="D62" s="241" t="s">
        <v>10</v>
      </c>
      <c r="E62" s="266">
        <v>17300</v>
      </c>
    </row>
    <row r="63" spans="1:5" ht="28.5" hidden="1">
      <c r="A63" s="241">
        <v>5</v>
      </c>
      <c r="B63" s="265" t="s">
        <v>270</v>
      </c>
      <c r="C63" s="260" t="s">
        <v>271</v>
      </c>
      <c r="D63" s="241" t="s">
        <v>186</v>
      </c>
      <c r="E63" s="266">
        <v>195000</v>
      </c>
    </row>
    <row r="64" spans="1:5" ht="28.5">
      <c r="A64" s="241">
        <v>4</v>
      </c>
      <c r="B64" s="265" t="s">
        <v>272</v>
      </c>
      <c r="C64" s="260" t="s">
        <v>273</v>
      </c>
      <c r="D64" s="241" t="s">
        <v>186</v>
      </c>
      <c r="E64" s="266">
        <v>65480</v>
      </c>
    </row>
    <row r="65" spans="1:5" ht="28.5">
      <c r="A65" s="241">
        <v>5</v>
      </c>
      <c r="B65" s="265" t="s">
        <v>274</v>
      </c>
      <c r="C65" s="260" t="s">
        <v>275</v>
      </c>
      <c r="D65" s="241" t="s">
        <v>10</v>
      </c>
      <c r="E65" s="266">
        <v>50105</v>
      </c>
    </row>
    <row r="66" spans="1:5" ht="42.75" hidden="1">
      <c r="A66" s="258">
        <v>8</v>
      </c>
      <c r="B66" s="259" t="s">
        <v>276</v>
      </c>
      <c r="C66" s="260" t="s">
        <v>278</v>
      </c>
      <c r="D66" s="241" t="s">
        <v>186</v>
      </c>
      <c r="E66" s="261">
        <v>192000</v>
      </c>
    </row>
    <row r="67" spans="1:5" ht="42.75" hidden="1">
      <c r="A67" s="262"/>
      <c r="B67" s="263"/>
      <c r="C67" s="260" t="s">
        <v>279</v>
      </c>
      <c r="D67" s="241" t="s">
        <v>186</v>
      </c>
      <c r="E67" s="264"/>
    </row>
    <row r="68" spans="1:5" ht="14.25">
      <c r="A68" s="241">
        <v>6</v>
      </c>
      <c r="B68" s="265" t="s">
        <v>280</v>
      </c>
      <c r="C68" s="265" t="s">
        <v>281</v>
      </c>
      <c r="D68" s="241" t="s">
        <v>186</v>
      </c>
      <c r="E68" s="266">
        <v>90360</v>
      </c>
    </row>
    <row r="69" spans="1:5" ht="14.25">
      <c r="A69" s="241">
        <v>7</v>
      </c>
      <c r="B69" s="265" t="s">
        <v>282</v>
      </c>
      <c r="C69" s="265" t="s">
        <v>283</v>
      </c>
      <c r="D69" s="241" t="s">
        <v>186</v>
      </c>
      <c r="E69" s="266">
        <v>97672</v>
      </c>
    </row>
    <row r="70" spans="1:5" ht="14.25">
      <c r="A70" s="241">
        <v>8</v>
      </c>
      <c r="B70" s="265" t="s">
        <v>284</v>
      </c>
      <c r="C70" s="265" t="s">
        <v>285</v>
      </c>
      <c r="D70" s="241" t="s">
        <v>186</v>
      </c>
      <c r="E70" s="266">
        <v>68112</v>
      </c>
    </row>
    <row r="71" spans="1:5" ht="14.25">
      <c r="A71" s="241">
        <v>9</v>
      </c>
      <c r="B71" s="265" t="s">
        <v>286</v>
      </c>
      <c r="C71" s="265" t="s">
        <v>287</v>
      </c>
      <c r="D71" s="241" t="s">
        <v>186</v>
      </c>
      <c r="E71" s="266">
        <v>43600</v>
      </c>
    </row>
    <row r="72" spans="1:5" ht="28.5">
      <c r="A72" s="241">
        <v>10</v>
      </c>
      <c r="B72" s="265" t="s">
        <v>288</v>
      </c>
      <c r="C72" s="260" t="s">
        <v>289</v>
      </c>
      <c r="D72" s="241" t="s">
        <v>186</v>
      </c>
      <c r="E72" s="266">
        <v>42560</v>
      </c>
    </row>
    <row r="73" spans="1:5" ht="28.5">
      <c r="A73" s="241">
        <v>11</v>
      </c>
      <c r="B73" s="265" t="s">
        <v>290</v>
      </c>
      <c r="C73" s="260" t="s">
        <v>291</v>
      </c>
      <c r="D73" s="241" t="s">
        <v>186</v>
      </c>
      <c r="E73" s="266">
        <f>30960+60936+36745</f>
        <v>128641</v>
      </c>
    </row>
    <row r="74" spans="1:5" ht="28.5">
      <c r="A74" s="241">
        <v>12</v>
      </c>
      <c r="B74" s="265" t="s">
        <v>292</v>
      </c>
      <c r="C74" s="260" t="s">
        <v>293</v>
      </c>
      <c r="D74" s="241" t="s">
        <v>186</v>
      </c>
      <c r="E74" s="266">
        <f>63386+12330+23017</f>
        <v>98733</v>
      </c>
    </row>
    <row r="75" spans="1:5" ht="28.5">
      <c r="A75" s="258">
        <v>13</v>
      </c>
      <c r="B75" s="259" t="s">
        <v>294</v>
      </c>
      <c r="C75" s="260" t="s">
        <v>295</v>
      </c>
      <c r="D75" s="241" t="s">
        <v>10</v>
      </c>
      <c r="E75" s="261">
        <v>124636</v>
      </c>
    </row>
    <row r="76" spans="1:5" ht="28.5">
      <c r="A76" s="267"/>
      <c r="B76" s="268"/>
      <c r="C76" s="260" t="s">
        <v>296</v>
      </c>
      <c r="D76" s="241" t="s">
        <v>10</v>
      </c>
      <c r="E76" s="269"/>
    </row>
    <row r="77" spans="1:5" ht="28.5">
      <c r="A77" s="267"/>
      <c r="B77" s="268"/>
      <c r="C77" s="260" t="s">
        <v>296</v>
      </c>
      <c r="D77" s="241" t="s">
        <v>186</v>
      </c>
      <c r="E77" s="269"/>
    </row>
    <row r="78" spans="1:5" ht="28.5">
      <c r="A78" s="267"/>
      <c r="B78" s="268"/>
      <c r="C78" s="260" t="s">
        <v>297</v>
      </c>
      <c r="D78" s="241" t="s">
        <v>10</v>
      </c>
      <c r="E78" s="269"/>
    </row>
    <row r="79" spans="1:5" ht="28.5">
      <c r="A79" s="262"/>
      <c r="B79" s="263"/>
      <c r="C79" s="260" t="s">
        <v>298</v>
      </c>
      <c r="D79" s="241" t="s">
        <v>186</v>
      </c>
      <c r="E79" s="264"/>
    </row>
    <row r="80" spans="1:5" ht="15" customHeight="1">
      <c r="A80" s="258">
        <v>14</v>
      </c>
      <c r="B80" s="259" t="s">
        <v>299</v>
      </c>
      <c r="C80" s="265" t="s">
        <v>300</v>
      </c>
      <c r="D80" s="241" t="s">
        <v>186</v>
      </c>
      <c r="E80" s="261">
        <v>1273380</v>
      </c>
    </row>
    <row r="81" spans="1:5" ht="15" customHeight="1">
      <c r="A81" s="262"/>
      <c r="B81" s="263"/>
      <c r="C81" s="265" t="s">
        <v>301</v>
      </c>
      <c r="D81" s="241" t="s">
        <v>186</v>
      </c>
      <c r="E81" s="264"/>
    </row>
    <row r="82" spans="1:5" ht="28.5">
      <c r="A82" s="241">
        <v>15</v>
      </c>
      <c r="B82" s="265" t="s">
        <v>302</v>
      </c>
      <c r="C82" s="260" t="s">
        <v>303</v>
      </c>
      <c r="D82" s="241" t="s">
        <v>186</v>
      </c>
      <c r="E82" s="266">
        <v>2962</v>
      </c>
    </row>
    <row r="83" spans="1:5" ht="15">
      <c r="A83" s="256"/>
      <c r="B83" s="243" t="s">
        <v>305</v>
      </c>
      <c r="D83" s="241"/>
      <c r="E83" s="257">
        <f>E59+E61+E62+E64+E65+E68+E69+E70+E71+E72+E73+E74+E75+E80+E82</f>
        <v>2142783</v>
      </c>
    </row>
    <row r="84" spans="1:5" ht="14.25" hidden="1">
      <c r="A84" s="241">
        <v>1</v>
      </c>
      <c r="B84" s="265" t="s">
        <v>306</v>
      </c>
      <c r="C84" s="265" t="s">
        <v>307</v>
      </c>
      <c r="D84" s="241" t="s">
        <v>7</v>
      </c>
      <c r="E84" s="266">
        <v>300000</v>
      </c>
    </row>
    <row r="85" spans="1:5" ht="28.5" hidden="1">
      <c r="A85" s="258">
        <v>1</v>
      </c>
      <c r="B85" s="259" t="s">
        <v>262</v>
      </c>
      <c r="C85" s="260" t="s">
        <v>308</v>
      </c>
      <c r="D85" s="258" t="s">
        <v>186</v>
      </c>
      <c r="E85" s="261">
        <v>4369356</v>
      </c>
    </row>
    <row r="86" spans="1:5" ht="28.5" hidden="1">
      <c r="A86" s="267"/>
      <c r="B86" s="268"/>
      <c r="C86" s="260" t="s">
        <v>309</v>
      </c>
      <c r="D86" s="267"/>
      <c r="E86" s="269"/>
    </row>
    <row r="87" spans="1:5" ht="28.5" hidden="1">
      <c r="A87" s="267"/>
      <c r="B87" s="268"/>
      <c r="C87" s="260" t="s">
        <v>310</v>
      </c>
      <c r="D87" s="267"/>
      <c r="E87" s="269"/>
    </row>
    <row r="88" spans="1:5" ht="28.5">
      <c r="A88" s="262"/>
      <c r="B88" s="263"/>
      <c r="C88" s="260" t="s">
        <v>316</v>
      </c>
      <c r="D88" s="262"/>
      <c r="E88" s="264"/>
    </row>
    <row r="89" spans="1:5" ht="15" customHeight="1" hidden="1">
      <c r="A89" s="258">
        <v>3</v>
      </c>
      <c r="B89" s="259" t="s">
        <v>311</v>
      </c>
      <c r="C89" s="265" t="s">
        <v>312</v>
      </c>
      <c r="D89" s="258" t="s">
        <v>7</v>
      </c>
      <c r="E89" s="261">
        <v>96000</v>
      </c>
    </row>
    <row r="90" spans="1:5" ht="15" customHeight="1" hidden="1">
      <c r="A90" s="262"/>
      <c r="B90" s="263"/>
      <c r="C90" s="265" t="s">
        <v>313</v>
      </c>
      <c r="D90" s="262"/>
      <c r="E90" s="264"/>
    </row>
    <row r="91" spans="1:5" ht="28.5">
      <c r="A91" s="241">
        <v>2</v>
      </c>
      <c r="B91" s="265" t="s">
        <v>314</v>
      </c>
      <c r="C91" s="260" t="s">
        <v>315</v>
      </c>
      <c r="D91" s="241" t="s">
        <v>10</v>
      </c>
      <c r="E91" s="266">
        <v>6989</v>
      </c>
    </row>
    <row r="92" spans="1:5" ht="42.75">
      <c r="A92" s="258">
        <v>3</v>
      </c>
      <c r="B92" s="259" t="s">
        <v>299</v>
      </c>
      <c r="C92" s="260" t="s">
        <v>317</v>
      </c>
      <c r="D92" s="241" t="s">
        <v>186</v>
      </c>
      <c r="E92" s="261">
        <v>2177100</v>
      </c>
    </row>
    <row r="93" spans="1:5" ht="42.75">
      <c r="A93" s="262"/>
      <c r="B93" s="263"/>
      <c r="C93" s="270" t="s">
        <v>318</v>
      </c>
      <c r="D93" s="241" t="s">
        <v>186</v>
      </c>
      <c r="E93" s="264"/>
    </row>
    <row r="94" spans="1:5" ht="28.5">
      <c r="A94" s="241">
        <v>4</v>
      </c>
      <c r="B94" s="265" t="s">
        <v>265</v>
      </c>
      <c r="C94" s="260" t="s">
        <v>319</v>
      </c>
      <c r="D94" s="241" t="s">
        <v>10</v>
      </c>
      <c r="E94" s="266">
        <v>932</v>
      </c>
    </row>
    <row r="95" spans="1:5" ht="15">
      <c r="A95" s="256"/>
      <c r="B95" s="243" t="s">
        <v>320</v>
      </c>
      <c r="C95" s="265"/>
      <c r="D95" s="241"/>
      <c r="E95" s="257">
        <f>E85+E91+E92+E94</f>
        <v>6554377</v>
      </c>
    </row>
    <row r="96" spans="1:5" ht="15">
      <c r="A96" s="256"/>
      <c r="B96" s="251"/>
      <c r="C96" s="251"/>
      <c r="D96" s="241"/>
      <c r="E96" s="257"/>
    </row>
    <row r="97" spans="1:5" ht="15">
      <c r="A97" s="35"/>
      <c r="B97" s="12" t="s">
        <v>212</v>
      </c>
      <c r="C97" s="35"/>
      <c r="D97" s="271"/>
      <c r="E97" s="272">
        <f>E20+E36+E48+E56+E83+E95</f>
        <v>19550982</v>
      </c>
    </row>
    <row r="98" spans="2:5" ht="15">
      <c r="B98" s="9"/>
      <c r="C98" s="16" t="s">
        <v>189</v>
      </c>
      <c r="D98" s="34" t="s">
        <v>7</v>
      </c>
      <c r="E98" s="273">
        <v>0</v>
      </c>
    </row>
    <row r="99" spans="2:5" ht="15">
      <c r="B99" s="9"/>
      <c r="D99" s="34" t="s">
        <v>186</v>
      </c>
      <c r="E99" s="273">
        <f>E97-E100</f>
        <v>19311778</v>
      </c>
    </row>
    <row r="100" spans="4:5" ht="12.75">
      <c r="D100" s="274" t="s">
        <v>10</v>
      </c>
      <c r="E100" s="275">
        <f>E59+E61+E62+E65+E75+E91+E94</f>
        <v>239204</v>
      </c>
    </row>
    <row r="101" spans="1:5" ht="36.75" customHeight="1">
      <c r="A101" s="276" t="s">
        <v>260</v>
      </c>
      <c r="B101" s="276"/>
      <c r="C101" s="276"/>
      <c r="D101" s="276"/>
      <c r="E101" s="277"/>
    </row>
    <row r="104" ht="12.75">
      <c r="A104" s="32" t="s">
        <v>322</v>
      </c>
    </row>
    <row r="105" ht="12.75">
      <c r="A105" s="32" t="s">
        <v>321</v>
      </c>
    </row>
    <row r="107" ht="12.75">
      <c r="E107" s="177">
        <f>E97-E98-E99-E100</f>
        <v>0</v>
      </c>
    </row>
  </sheetData>
  <sheetProtection/>
  <mergeCells count="30">
    <mergeCell ref="E85:E88"/>
    <mergeCell ref="E92:E93"/>
    <mergeCell ref="D57:D58"/>
    <mergeCell ref="E57:E58"/>
    <mergeCell ref="D59:D60"/>
    <mergeCell ref="E59:E60"/>
    <mergeCell ref="D85:D88"/>
    <mergeCell ref="D89:D90"/>
    <mergeCell ref="E66:E67"/>
    <mergeCell ref="E75:E79"/>
    <mergeCell ref="A2:E2"/>
    <mergeCell ref="A101:D101"/>
    <mergeCell ref="B89:B90"/>
    <mergeCell ref="A89:A90"/>
    <mergeCell ref="B85:B88"/>
    <mergeCell ref="A85:A88"/>
    <mergeCell ref="E80:E81"/>
    <mergeCell ref="E89:E90"/>
    <mergeCell ref="B66:B67"/>
    <mergeCell ref="B75:B79"/>
    <mergeCell ref="B92:B93"/>
    <mergeCell ref="A92:A93"/>
    <mergeCell ref="B57:B58"/>
    <mergeCell ref="B59:B60"/>
    <mergeCell ref="A57:A58"/>
    <mergeCell ref="A59:A60"/>
    <mergeCell ref="A66:A67"/>
    <mergeCell ref="A75:A79"/>
    <mergeCell ref="B80:B81"/>
    <mergeCell ref="A80:A81"/>
  </mergeCells>
  <printOptions/>
  <pageMargins left="0.96" right="0" top="0.6692913385826772" bottom="0.4330708661417323" header="0.5905511811023623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"Uralkaly"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Шмидт Татьяна Филипповна</cp:lastModifiedBy>
  <cp:lastPrinted>2016-03-11T10:46:06Z</cp:lastPrinted>
  <dcterms:created xsi:type="dcterms:W3CDTF">2006-06-21T07:56:24Z</dcterms:created>
  <dcterms:modified xsi:type="dcterms:W3CDTF">2016-03-14T04:51:44Z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